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92" windowWidth="23256" windowHeight="11052" tabRatio="580"/>
  </bookViews>
  <sheets>
    <sheet name="Рус за 2017 год" sheetId="1" r:id="rId1"/>
    <sheet name="Рус за 1 полугодие 2015 год" sheetId="3" state="hidden" r:id="rId2"/>
  </sheets>
  <definedNames>
    <definedName name="_xlnm.Print_Titles" localSheetId="1">'Рус за 1 полугодие 2015 год'!$13:$15</definedName>
    <definedName name="_xlnm.Print_Titles" localSheetId="0">'Рус за 2017 год'!$13:$15</definedName>
    <definedName name="_xlnm.Print_Area" localSheetId="1">'Рус за 1 полугодие 2015 год'!$A$1:$P$38</definedName>
    <definedName name="_xlnm.Print_Area" localSheetId="0">'Рус за 2017 год'!$A$1:$AB$49</definedName>
  </definedNames>
  <calcPr calcId="144525"/>
</workbook>
</file>

<file path=xl/calcChain.xml><?xml version="1.0" encoding="utf-8"?>
<calcChain xmlns="http://schemas.openxmlformats.org/spreadsheetml/2006/main">
  <c r="M59" i="1" l="1"/>
  <c r="M51" i="1" l="1"/>
  <c r="N51" i="1"/>
  <c r="N52" i="1" s="1"/>
  <c r="N53" i="1" s="1"/>
  <c r="M55" i="1" l="1"/>
  <c r="J28" i="1" l="1"/>
  <c r="N36" i="1"/>
  <c r="N28" i="1"/>
  <c r="J31" i="1" l="1"/>
  <c r="J30" i="1"/>
  <c r="J27" i="1"/>
  <c r="J26" i="1"/>
  <c r="J25" i="1"/>
  <c r="J24" i="1"/>
  <c r="J19" i="1"/>
  <c r="J18" i="1"/>
  <c r="J17" i="1"/>
  <c r="N18" i="1"/>
  <c r="N19" i="1"/>
  <c r="N20" i="1"/>
  <c r="N21" i="1"/>
  <c r="N22" i="1"/>
  <c r="N23" i="1"/>
  <c r="N24" i="1"/>
  <c r="N25" i="1"/>
  <c r="N26" i="1"/>
  <c r="N27" i="1"/>
  <c r="N30" i="1"/>
  <c r="N31" i="1"/>
  <c r="N32" i="1"/>
  <c r="N35" i="1"/>
  <c r="N17" i="1"/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I39" i="1" l="1"/>
  <c r="J39" i="1"/>
  <c r="K39" i="1" s="1"/>
  <c r="O39" i="1" l="1"/>
  <c r="M39" i="1"/>
  <c r="AA20" i="1"/>
  <c r="O16" i="3"/>
  <c r="M20" i="3"/>
  <c r="N33" i="3"/>
  <c r="M33" i="3"/>
  <c r="K33" i="3"/>
  <c r="E33" i="3"/>
  <c r="O26" i="3"/>
  <c r="O27" i="3"/>
  <c r="O28" i="3"/>
  <c r="O34" i="3"/>
  <c r="L33" i="3"/>
  <c r="O32" i="3"/>
  <c r="O31" i="3"/>
  <c r="O30" i="3"/>
  <c r="O29" i="3"/>
  <c r="O25" i="3"/>
  <c r="O24" i="3"/>
  <c r="O23" i="3"/>
  <c r="N22" i="3"/>
  <c r="M22" i="3"/>
  <c r="K22" i="3"/>
  <c r="E22" i="3"/>
  <c r="O21" i="3"/>
  <c r="O20" i="3"/>
  <c r="O18" i="3"/>
  <c r="O17" i="3"/>
  <c r="N16" i="3"/>
  <c r="M16" i="3"/>
  <c r="K16" i="3"/>
  <c r="E16" i="3"/>
  <c r="N35" i="3"/>
  <c r="L16" i="3"/>
  <c r="L22" i="3"/>
  <c r="M35" i="3"/>
  <c r="O33" i="3"/>
  <c r="O22" i="3"/>
  <c r="E35" i="3"/>
  <c r="K39" i="3"/>
  <c r="E39" i="3"/>
  <c r="K35" i="3"/>
  <c r="O19" i="3"/>
  <c r="N39" i="3"/>
  <c r="M39" i="3"/>
  <c r="L39" i="3"/>
  <c r="L35" i="3"/>
  <c r="O39" i="3"/>
  <c r="O40" i="3"/>
  <c r="O35" i="3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8" i="1"/>
  <c r="AA18" i="1"/>
  <c r="AA19" i="1"/>
  <c r="AA17" i="1"/>
  <c r="N39" i="1"/>
  <c r="AA39" i="1"/>
</calcChain>
</file>

<file path=xl/sharedStrings.xml><?xml version="1.0" encoding="utf-8"?>
<sst xmlns="http://schemas.openxmlformats.org/spreadsheetml/2006/main" count="441" uniqueCount="179">
  <si>
    <t>Информация</t>
  </si>
  <si>
    <t>субъекта естественной монополии</t>
  </si>
  <si>
    <t>об исполнении инвестиционной программы (проекта)</t>
  </si>
  <si>
    <t>АО "МРЭК"</t>
  </si>
  <si>
    <t>оказывающего услуги по передаче и распределению электроэнергии</t>
  </si>
  <si>
    <t>№ п/п</t>
  </si>
  <si>
    <t>Наименование показателей инвестиционной программы (проекта)</t>
  </si>
  <si>
    <t>Кем утверждена (дата, номер приказа)</t>
  </si>
  <si>
    <t>Годы реализации мероприятий</t>
  </si>
  <si>
    <t>Сумма инвест. программы, тыс. тенге</t>
  </si>
  <si>
    <t>Информация о плановых и фактических объемах предоставляемых регулируемых услуг (товаров, работ), тыс.кВтч.</t>
  </si>
  <si>
    <t>Источник инвестиций (фактические условие)</t>
  </si>
  <si>
    <t>Отклонение</t>
  </si>
  <si>
    <t>Причины отклонения</t>
  </si>
  <si>
    <t>План</t>
  </si>
  <si>
    <t>Факт</t>
  </si>
  <si>
    <t>Количество в натуральном показателе</t>
  </si>
  <si>
    <t>Сумма инвестиций</t>
  </si>
  <si>
    <t>источник инвестиций</t>
  </si>
  <si>
    <t>Отчет о прибылях и убытках, тыс. тенге*</t>
  </si>
  <si>
    <t>Исполнение, фактические параметры (показатели) мероприятия, объекта инвестиционной программы, учтенной в тарифе (ежеквартально, с нарастающим итогом)**</t>
  </si>
  <si>
    <t>1.1</t>
  </si>
  <si>
    <t>Крупные стратегические проекты</t>
  </si>
  <si>
    <t>Расширение, модернизация и развитие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</si>
  <si>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</si>
  <si>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</si>
  <si>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</si>
  <si>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</si>
  <si>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</si>
  <si>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</si>
  <si>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</si>
  <si>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</si>
  <si>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</si>
  <si>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</si>
  <si>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</si>
  <si>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Программное обеспечение</t>
  </si>
  <si>
    <t xml:space="preserve">Собственные средства (амортизационные отчисления) </t>
  </si>
  <si>
    <t>заемные средства (выпуск облигаций)</t>
  </si>
  <si>
    <t xml:space="preserve">Собственные средства (прибыль) </t>
  </si>
  <si>
    <t>1.2.</t>
  </si>
  <si>
    <t>1.3.</t>
  </si>
  <si>
    <t>1.4.</t>
  </si>
  <si>
    <t>1.5.</t>
  </si>
  <si>
    <t>Реализация проекта по АСКУЭ в сетях 6-10/0,4кВ АО "МРЭК" с внедрением телемеханики и телеизмерений</t>
  </si>
  <si>
    <t>Строительство регионального-диспетчерского центра</t>
  </si>
  <si>
    <t>Собственные средства</t>
  </si>
  <si>
    <t>ИТОГО</t>
  </si>
  <si>
    <t>2013-2016</t>
  </si>
  <si>
    <t>2014-2015</t>
  </si>
  <si>
    <t>2013-2015</t>
  </si>
  <si>
    <t>Техническое перевооружение</t>
  </si>
  <si>
    <t>В соответствии с пунктом 7-6 статьи 7 Закона РК от 09.07.1998 года № 272-I  "О естественных монополиях и регулируемых рынках"</t>
  </si>
  <si>
    <t xml:space="preserve">Строительство ЛЭП-220кВ Актау-Каражанбас с автотрансформатором 1х125МВА на УРПС "Каражанбас" </t>
  </si>
  <si>
    <t>Строительство ЛЭП-220кВ Актау-Узень с автотрансформаторами 1х250МВА на нефтепромыслах месторождения "Узень"</t>
  </si>
  <si>
    <t>Реконструкция ПС 110/10 кВ "Акшукур"</t>
  </si>
  <si>
    <t xml:space="preserve">Реконструкция ПС-110/6 кВ ПТБ </t>
  </si>
  <si>
    <t xml:space="preserve">Замена ОД/КЗ-110 кВ на элегазовые выключатели на ПС 110/6 кВ Каражанбас-2 </t>
  </si>
  <si>
    <t>Замена ОД/КЗ-110 кВ на элегазовые выключатели на ПС 110/6 кВ ПТВ</t>
  </si>
  <si>
    <t>Замена ОД/КЗ-110 кВ на элегазовые выключатели на ПС 110/35/10 кВ Форт</t>
  </si>
  <si>
    <t>Замена ОД/КЗ-35кВ на элегазовые выключатели на ПС 35/6 кВ Карьерная</t>
  </si>
  <si>
    <t xml:space="preserve">Модернизация ячеек  КРУН-6 кВ на РП Жетыбай </t>
  </si>
  <si>
    <t>Модернизация (реконструкция) оборудования ОРУ-110кВ на ПС 220/110/10кВ "Узень" № ячеек 1,2,7,8,11,12,15,16,24,25,26,27,28,29,30,31,32</t>
  </si>
  <si>
    <t xml:space="preserve">Модернизация (реконструкция) оборудования  ОРУ-35кВ ПС 35/6кВ "Саускан" </t>
  </si>
  <si>
    <t>Установка SCADA в распределительных сетях с заменой трансформаторов и провода</t>
  </si>
  <si>
    <t>Услуги по разработке проекта "Водоснабжение питьевой водой ремонтно-производственной базы"</t>
  </si>
  <si>
    <t>2014-2015, 2019-2020</t>
  </si>
  <si>
    <t>2015-2018</t>
  </si>
  <si>
    <t>2014-2016</t>
  </si>
  <si>
    <t>1./2</t>
  </si>
  <si>
    <t>за 1 полугодие 2015 года</t>
  </si>
  <si>
    <t>Реконструкция ПС ПТФ с переводом напряжения 110кВ и заменой силовых трансформаторов</t>
  </si>
  <si>
    <t>Обслуживание ВЛ-110кВ, ВЛ-220кВ с целью прогнозирования срока службы и повышения грозоупорности ВЛ</t>
  </si>
  <si>
    <t>Совместный приказ Департамента Комитета по регулированию естественных монополий и защите конкуренции Министерства национальной экономики РК по Мангистауской области от 03 декабря 2014 года №12-ОД и Министерства энергетики РК от 31 декабря 2014 года №244</t>
  </si>
  <si>
    <t>Переходящий проект. Договор заключен. Проект на стадии реализации</t>
  </si>
  <si>
    <t>Планируется объявление тендера</t>
  </si>
  <si>
    <t>Приобретены лицензии на обновление программных продуктов</t>
  </si>
  <si>
    <t>В связи с необходимостью осуществления водоснабжения объектов АО «МРЭК» в 2014 году были выполнены проектно-изыскательные работы по монтажу системы городского водопровода до РПБ АО «МРЭК». Однако на основании дополнительного соглашения , в связи с длительным сроком получения разрешения от владельцев подземных коммуникаций на производство работ, действие договора было продлено до 31 января 2015 года</t>
  </si>
  <si>
    <t xml:space="preserve">Завершение проекта, который был приостановлен актом о приостановке выполнения работ в 2014 году </t>
  </si>
  <si>
    <t>Выполнены пусконаладочные работы, авторский и технический надзор</t>
  </si>
  <si>
    <t>198,6/1</t>
  </si>
  <si>
    <t>1х18,7</t>
  </si>
  <si>
    <t>7./22</t>
  </si>
  <si>
    <t>9./12</t>
  </si>
  <si>
    <t>Долгосрочный проект. Увеличение утвержденной суммы проекта было в рамках корректировки проекта, где было предусмотрено увеличение трансформаторной мощности с 125 МВА до 150 МВА, замена существующих трансформаторов 16 МВА на 25 МВА, замена морально и физически устаревших трансформаторов тока и трансформаторов напряжения, также было рассмотрено пересечение ВЛ-220кВ с коммуникациями непредусмотренные проектом. корректировка проекта получила положительное заключение РГП Госэкспертиза №01-0553/15 от 21.12.2015 года</t>
  </si>
  <si>
    <t xml:space="preserve"> Реализация проекта завершена, объект введен в эксплуатацию.</t>
  </si>
  <si>
    <t xml:space="preserve"> В 2016 году смонтировано 18 692 шт. приборов учета. Реализация проекта завершена, объект введен в эксплуатаци.</t>
  </si>
  <si>
    <t>Проект переходящий на 2017 год.Отклонение от утвержденного плана, в связи с перепрохождением госэкспертизы.</t>
  </si>
  <si>
    <t>Проект переходящий на 2017 год. Отклонение от утвержденного плана, в связи с технологическими сложностями при изготовлении оборудования КРУН.</t>
  </si>
  <si>
    <t>В 2016 году разработка ТЭО завершена.</t>
  </si>
  <si>
    <t>Проект переходящий на 2017 год. Отклонение от утвержденного плана, в связи с поздним сроком заключения договора.</t>
  </si>
  <si>
    <t>Проект переходящий на 2017 год. Модернизация оборудования ОРУ-35кВ завершена.</t>
  </si>
  <si>
    <t>Проект переходящий на 2017 год.  Отклонение от утвержденного плана, в связи с поздним сроком заключения договора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</si>
  <si>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</si>
  <si>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</si>
  <si>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</si>
  <si>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Информация о плановых и фактических объемах предоставления регулируемых услуг (товаров, работ)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</si>
  <si>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</si>
  <si>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</si>
  <si>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</si>
  <si>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 (проекта)</t>
  </si>
  <si>
    <t>Сумма инвестиционной программы (проекта)</t>
  </si>
  <si>
    <t>отклонение</t>
  </si>
  <si>
    <t>причины отклонения</t>
  </si>
  <si>
    <t>Информация о фактических условиях и размерах финансирования инвестиционной программы (проекта), тыс. тенге</t>
  </si>
  <si>
    <t xml:space="preserve">заемные средства 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</si>
  <si>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</si>
  <si>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</si>
  <si>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</si>
  <si>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</si>
  <si>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</si>
  <si>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факт прошлого года</t>
  </si>
  <si>
    <t>факт текущего года</t>
  </si>
  <si>
    <t>шт.</t>
  </si>
  <si>
    <t>шт./ячеек</t>
  </si>
  <si>
    <t>шт./выкл.</t>
  </si>
  <si>
    <t>прис.</t>
  </si>
  <si>
    <t>-</t>
  </si>
  <si>
    <t>амортиз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</si>
  <si>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</si>
  <si>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</si>
  <si>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 xml:space="preserve">Оценка повышения качества и надежности предоставляемых регулируемых услуг (товаров, работ) * 
</t>
  </si>
  <si>
    <t>*- при утверждении инвестиционной программы АО "МРЭК" на 2016-2020 годы, показатели исполнения инвестиционной программы не утверждались</t>
  </si>
  <si>
    <t>услуги по передаче и распределению электроэнергии на территории Мангистауской области</t>
  </si>
  <si>
    <t>Строительство ЛЭП-220кВ Актау-Каражанбас с автотрансформатором 1х125МВА на УРПС "Каражанбас"</t>
  </si>
  <si>
    <t>км/шт.</t>
  </si>
  <si>
    <t>%</t>
  </si>
  <si>
    <t>Модернизация (реконструкция) оборудования ОРУ-35кВ ПС 35/6кВ "БКНС-2,3,4,5", Тасбулат, Бекет-Ата, Аккудык, Акжигит</t>
  </si>
  <si>
    <t>Председатель Правления</t>
  </si>
  <si>
    <t>С. Игисинова</t>
  </si>
  <si>
    <t>Отчет о прибылях и убытках, тыс. тенге</t>
  </si>
  <si>
    <t>В соответствии с Законом РК от 27.12.2018 года № 204-VІ ЗРК  "О естественных монополиях "</t>
  </si>
  <si>
    <t>за  2018 год</t>
  </si>
  <si>
    <t xml:space="preserve">Строительство ЛЭП-110кВ от ПС "Узень"-220кВ до ПС 110/6кВ Карамандыбас протяженность (1х34,4км) </t>
  </si>
  <si>
    <t>Строительство ЛЭП-110кВ от ПС «Узень»-220кВ до ПС 110/35/6кВ Плато протяженность (1х18,7км) с заменой трансформатора 1х40МВА</t>
  </si>
  <si>
    <t>Реконструкция (Модернизация) РЗА на ПС АО "МРЭК" ПС 220/110/10кВ "Узень"</t>
  </si>
  <si>
    <t>Внедрение системы SCADA на ПС 220,110,35кВ АО "МРЭК"</t>
  </si>
  <si>
    <t xml:space="preserve">Модернизация (реконструкция) оборудования ОРУ-110кВ и ЗРУ-6кВ ПС 110/6-6кВ "Промзона" </t>
  </si>
  <si>
    <t>Модернизация (реконструкция) оборудования ЗРУ-6кВ на ПС 110/6кВ КС Узень с заменой силовых трансформаторов 2х10МВА на 2х16МВА и ПС 110/6кВ "Теньга" с заменой силовых трансформаторов 2х2,5 на 2х4МВА</t>
  </si>
  <si>
    <t xml:space="preserve">Модернизация (реконструкция) оборудования РУ-6, 10кВ ПС 110/6кВ "Опорная", ПС 110/6кВ Сай-Утес, ПС 110/35/6кВ "Дунга", ПС 110/10кВ "Форт", ПС-35/10кВ "Куйбышево" </t>
  </si>
  <si>
    <t>Реконструкция распределительных сетей 6-10/0,4кВ</t>
  </si>
  <si>
    <t>Замена силовых трансформаторов на ПС-35/6кВ "Восточная" и "Глинзавод" 2х10МВА на 2х16МВА</t>
  </si>
  <si>
    <t>Установка реклоузеров 35кВ на ВЛ-35кВ Тущыкудык в кол-ве 1шт.</t>
  </si>
  <si>
    <t>Модернизация  (реконструкция) ПС 35/10кВ ГПП Шетпе</t>
  </si>
  <si>
    <t xml:space="preserve">Модернизация оборудования  ОРУ-35кВ 4 ячеек на ПС-110/35/6кВ "Жетыбай" </t>
  </si>
  <si>
    <t>Строительство ремонтных боксов для службы механизации и транспорта АО "МРЭК"</t>
  </si>
  <si>
    <t>Техническое перевооружение и приобретение основных средств и нематериальных активов</t>
  </si>
  <si>
    <t>км</t>
  </si>
  <si>
    <t>1х34,4</t>
  </si>
  <si>
    <t>шт</t>
  </si>
  <si>
    <t>1</t>
  </si>
  <si>
    <t>7</t>
  </si>
  <si>
    <t>17</t>
  </si>
  <si>
    <t>1./7</t>
  </si>
  <si>
    <t>шт./тр-р/яч.</t>
  </si>
  <si>
    <t>2./2/42</t>
  </si>
  <si>
    <t>5./67</t>
  </si>
  <si>
    <t>601/300</t>
  </si>
  <si>
    <t>4</t>
  </si>
  <si>
    <t>1./24</t>
  </si>
  <si>
    <t>1.</t>
  </si>
  <si>
    <t>капитализация</t>
  </si>
  <si>
    <t>0/120</t>
  </si>
  <si>
    <t>Модернизация (реконструкция) оборудования ОРУ-35, 110 и ЗРУ-6кВ ПС 110/35/6кВ "Городская"</t>
  </si>
  <si>
    <t>Модернизация (реконструкция) ОРУ 35 кВ и КРУН/ЗРУ-6,10 кВ на ПС 35\10 кВ  Тиген, Жармыш, Кызыл-Туран, Уштаган, Шайыр, Кызан, Тущыкудук, Карьерная(Бейнеу)</t>
  </si>
  <si>
    <t>амортизация</t>
  </si>
  <si>
    <t>прибыль</t>
  </si>
  <si>
    <t>возврат  ПДМ</t>
  </si>
  <si>
    <t>погашение ОД по БЦК</t>
  </si>
  <si>
    <t>прибыль после выплаты</t>
  </si>
  <si>
    <t xml:space="preserve"> Работы ведутся  по замене оборудования на отходящих ячейках 110кВ. Завершения строительно-монтажных работ планируется в 2019 году.</t>
  </si>
  <si>
    <t>Работы на ПС Промзона по замене ячеек КСО  начаты. I-II секции пуско-наладочные работы завершены включены под нагрукзку. Начаты работы в III-IV секции шин 6кВ.   Завершения строительно-монтажных работ планируется в 2019 году.</t>
  </si>
  <si>
    <t>За 2018 год были проведены следующие работы: 
1) Установка опор - 974 шт (по поекту 975 шт ) остаток - 1 шт; 
2) Монтаж провода - 197,751 км (по проекту 200 км) остаток - 2,249 км; 
3) Монтаж грозотроса - 197,167 км (по проекту 199,7 км) остаток 2,533 км.
  На УРПС Каражанбас-220кВ: Комплексные пусконаладочные работы  временно приостановлены.  Шкаф ЩСН 0,4 кВ  установлен.
ТЭС-3 МАЭК: Комплексные пусконаладочные работы  временно приостановлены. 
Замена 2-х гидравлических приводов  на 2-х ВГТ220кВ установлено. Долгосрочный проект, завершение строительно-монтажных работ планируется в 2019 году.</t>
  </si>
  <si>
    <t>За 2018 год были проведены следующие работы: 
1) Установка металлических опор - 40 шт (по проекту 42 шт) остаток 2 шт;
2) Установка Ж/Б опор - 22 шт из 71 остаток 49
3) Замена трансформатора на ПС Плато - выполнена.  Долгосрочный проект, завершение строительно-монтажных работ планируется в 2019 году.</t>
  </si>
  <si>
    <t xml:space="preserve">Работа по модернизацию ЗРУ-6кВ замена ячеек КСО завершены. Объект введен в эксплуатацию 28.12.2018 году. </t>
  </si>
  <si>
    <t>В 2018 году по данному преокту разработана ПСД, на данный момент ПСД находится на экспертизе. Срок окончания экспертизы 16.05.2019 г.</t>
  </si>
  <si>
    <t>** - неаудированный отчет за 2018 год</t>
  </si>
  <si>
    <t>дивиденды</t>
  </si>
  <si>
    <t>за счет прибыли</t>
  </si>
  <si>
    <t>2 560 005**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</si>
</sst>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  <numFmt numFmtId="168" formatCode="_-* #,##0.0_р_._-;\-* #,##0.0_р_._-;_-* &quot;-&quot;??_р_._-;_-@_-"/>
    <numFmt numFmtId="169" formatCode="_-* #,##0.0_р_._-;\-* #,##0.0_р_._-;_-* &quot;-&quot;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 vertical="center" wrapText="1"/>
    </xf>
    <xf numFmtId="167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9" fontId="1" fillId="0" borderId="0" xfId="2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9" fontId="1" fillId="0" borderId="3" xfId="2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168" fontId="9" fillId="0" borderId="0" xfId="1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168" fontId="9" fillId="0" borderId="0" xfId="0" applyNumberFormat="1" applyFont="1" applyFill="1" applyAlignment="1">
      <alignment vertical="center" wrapText="1"/>
    </xf>
    <xf numFmtId="168" fontId="13" fillId="0" borderId="0" xfId="0" applyNumberFormat="1" applyFont="1" applyFill="1" applyAlignment="1">
      <alignment horizontal="left" vertical="center" wrapText="1"/>
    </xf>
    <xf numFmtId="168" fontId="3" fillId="0" borderId="0" xfId="0" applyNumberFormat="1" applyFont="1" applyFill="1" applyAlignment="1">
      <alignment horizontal="left" vertical="center" wrapText="1"/>
    </xf>
    <xf numFmtId="169" fontId="1" fillId="0" borderId="0" xfId="0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64"/>
  <sheetViews>
    <sheetView tabSelected="1" view="pageBreakPreview" topLeftCell="B7" zoomScale="55" zoomScaleNormal="75" zoomScaleSheetLayoutView="55" workbookViewId="0">
      <selection activeCell="L53" sqref="L53"/>
    </sheetView>
  </sheetViews>
  <sheetFormatPr defaultColWidth="9.109375" defaultRowHeight="15.6" x14ac:dyDescent="0.3"/>
  <cols>
    <col min="1" max="1" width="6.88671875" style="2" hidden="1" customWidth="1"/>
    <col min="2" max="2" width="16.88671875" style="2" customWidth="1"/>
    <col min="3" max="3" width="53" style="2" customWidth="1"/>
    <col min="4" max="4" width="11.44140625" style="2" customWidth="1"/>
    <col min="5" max="6" width="13.33203125" style="2" customWidth="1"/>
    <col min="7" max="7" width="19.6640625" style="2" customWidth="1"/>
    <col min="8" max="8" width="18" style="2" customWidth="1"/>
    <col min="9" max="9" width="15.109375" style="2" customWidth="1"/>
    <col min="10" max="10" width="13.5546875" style="2" customWidth="1"/>
    <col min="11" max="11" width="16.6640625" style="2" customWidth="1"/>
    <col min="12" max="12" width="51.33203125" style="2" customWidth="1"/>
    <col min="13" max="13" width="17.6640625" style="2" customWidth="1"/>
    <col min="14" max="14" width="14.88671875" style="2" customWidth="1"/>
    <col min="15" max="15" width="16.6640625" style="2" customWidth="1"/>
    <col min="16" max="16" width="13.5546875" style="2" customWidth="1"/>
    <col min="17" max="24" width="9.33203125" style="2" customWidth="1"/>
    <col min="25" max="25" width="19.33203125" style="2" customWidth="1"/>
    <col min="26" max="26" width="20.109375" style="2" customWidth="1"/>
    <col min="27" max="27" width="14.5546875" style="2" hidden="1" customWidth="1"/>
    <col min="28" max="28" width="72" style="2" hidden="1" customWidth="1"/>
    <col min="29" max="29" width="13.44140625" style="2" customWidth="1"/>
    <col min="30" max="30" width="12.109375" style="2" bestFit="1" customWidth="1"/>
    <col min="31" max="16384" width="9.109375" style="2"/>
  </cols>
  <sheetData>
    <row r="1" spans="1:29" ht="29.25" customHeight="1" x14ac:dyDescent="0.3">
      <c r="A1" s="123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9"/>
      <c r="P1" s="19"/>
      <c r="Q1" s="19"/>
      <c r="R1" s="87"/>
      <c r="S1" s="19"/>
      <c r="T1" s="19"/>
      <c r="Y1" s="19"/>
      <c r="Z1" s="19"/>
      <c r="AA1" s="19"/>
      <c r="AB1" s="19"/>
    </row>
    <row r="2" spans="1:29" ht="15.75" x14ac:dyDescent="0.25">
      <c r="O2" s="10"/>
    </row>
    <row r="3" spans="1:29" ht="15.75" hidden="1" x14ac:dyDescent="0.25"/>
    <row r="4" spans="1:29" ht="15.75" hidden="1" x14ac:dyDescent="0.25"/>
    <row r="5" spans="1:29" s="11" customFormat="1" x14ac:dyDescent="0.3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9" s="11" customFormat="1" x14ac:dyDescent="0.3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9" s="11" customForma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9" s="11" customFormat="1" x14ac:dyDescent="0.3">
      <c r="A8" s="125" t="s">
        <v>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9" s="11" customFormat="1" ht="15.75" customHeight="1" x14ac:dyDescent="0.3">
      <c r="A9" s="125" t="s">
        <v>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9" s="11" customFormat="1" x14ac:dyDescent="0.3">
      <c r="A10" s="113" t="s">
        <v>131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</row>
    <row r="11" spans="1:29" s="12" customFormat="1" ht="15.75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9" s="12" customFormat="1" ht="15.75" x14ac:dyDescent="0.25">
      <c r="A12" s="45"/>
      <c r="B12" s="54"/>
      <c r="C12" s="80"/>
      <c r="D12" s="54"/>
      <c r="E12" s="62"/>
      <c r="F12" s="62"/>
      <c r="G12" s="54"/>
      <c r="H12" s="54"/>
      <c r="I12" s="45"/>
      <c r="J12" s="54"/>
      <c r="K12" s="54"/>
      <c r="L12" s="54"/>
      <c r="M12" s="84"/>
      <c r="N12" s="23"/>
      <c r="O12" s="45"/>
      <c r="P12" s="54"/>
      <c r="Q12" s="54"/>
      <c r="R12" s="54"/>
      <c r="S12" s="54"/>
      <c r="T12" s="54"/>
      <c r="U12" s="62"/>
      <c r="V12" s="62"/>
      <c r="W12" s="74"/>
      <c r="X12" s="74"/>
      <c r="Y12" s="54"/>
      <c r="Z12" s="54"/>
      <c r="AA12" s="23"/>
      <c r="AB12" s="45"/>
    </row>
    <row r="13" spans="1:29" ht="54" customHeight="1" x14ac:dyDescent="0.3">
      <c r="A13" s="114" t="s">
        <v>5</v>
      </c>
      <c r="B13" s="119" t="s">
        <v>95</v>
      </c>
      <c r="C13" s="120"/>
      <c r="D13" s="120"/>
      <c r="E13" s="120"/>
      <c r="F13" s="120"/>
      <c r="G13" s="121"/>
      <c r="H13" s="114" t="s">
        <v>129</v>
      </c>
      <c r="I13" s="122" t="s">
        <v>100</v>
      </c>
      <c r="J13" s="122"/>
      <c r="K13" s="122"/>
      <c r="L13" s="122"/>
      <c r="M13" s="120" t="s">
        <v>103</v>
      </c>
      <c r="N13" s="120"/>
      <c r="O13" s="120"/>
      <c r="P13" s="121"/>
      <c r="Q13" s="122" t="s">
        <v>118</v>
      </c>
      <c r="R13" s="122"/>
      <c r="S13" s="122"/>
      <c r="T13" s="122"/>
      <c r="U13" s="122"/>
      <c r="V13" s="122"/>
      <c r="W13" s="122"/>
      <c r="X13" s="122"/>
      <c r="Y13" s="114" t="s">
        <v>119</v>
      </c>
      <c r="Z13" s="114" t="s">
        <v>120</v>
      </c>
      <c r="AA13" s="114" t="s">
        <v>12</v>
      </c>
      <c r="AB13" s="114" t="s">
        <v>13</v>
      </c>
    </row>
    <row r="14" spans="1:29" ht="144.75" customHeight="1" x14ac:dyDescent="0.3">
      <c r="A14" s="115"/>
      <c r="B14" s="122" t="s">
        <v>92</v>
      </c>
      <c r="C14" s="122" t="s">
        <v>93</v>
      </c>
      <c r="D14" s="122" t="s">
        <v>94</v>
      </c>
      <c r="E14" s="122" t="s">
        <v>96</v>
      </c>
      <c r="F14" s="122"/>
      <c r="G14" s="122" t="s">
        <v>99</v>
      </c>
      <c r="H14" s="115"/>
      <c r="I14" s="114" t="s">
        <v>14</v>
      </c>
      <c r="J14" s="114" t="s">
        <v>15</v>
      </c>
      <c r="K14" s="114" t="s">
        <v>101</v>
      </c>
      <c r="L14" s="114" t="s">
        <v>102</v>
      </c>
      <c r="M14" s="124" t="s">
        <v>36</v>
      </c>
      <c r="N14" s="124" t="s">
        <v>38</v>
      </c>
      <c r="O14" s="124" t="s">
        <v>104</v>
      </c>
      <c r="P14" s="124" t="s">
        <v>105</v>
      </c>
      <c r="Q14" s="124" t="s">
        <v>106</v>
      </c>
      <c r="R14" s="124"/>
      <c r="S14" s="124" t="s">
        <v>107</v>
      </c>
      <c r="T14" s="124"/>
      <c r="U14" s="124" t="s">
        <v>108</v>
      </c>
      <c r="V14" s="124"/>
      <c r="W14" s="124" t="s">
        <v>109</v>
      </c>
      <c r="X14" s="124"/>
      <c r="Y14" s="115"/>
      <c r="Z14" s="115"/>
      <c r="AA14" s="115"/>
      <c r="AB14" s="115"/>
      <c r="AC14" s="2" t="s">
        <v>160</v>
      </c>
    </row>
    <row r="15" spans="1:29" ht="46.5" customHeight="1" x14ac:dyDescent="0.3">
      <c r="A15" s="116"/>
      <c r="B15" s="122"/>
      <c r="C15" s="122"/>
      <c r="D15" s="122"/>
      <c r="E15" s="60" t="s">
        <v>97</v>
      </c>
      <c r="F15" s="60" t="s">
        <v>98</v>
      </c>
      <c r="G15" s="122"/>
      <c r="H15" s="116"/>
      <c r="I15" s="116"/>
      <c r="J15" s="116"/>
      <c r="K15" s="116"/>
      <c r="L15" s="116"/>
      <c r="M15" s="124"/>
      <c r="N15" s="124"/>
      <c r="O15" s="124"/>
      <c r="P15" s="124"/>
      <c r="Q15" s="51" t="s">
        <v>110</v>
      </c>
      <c r="R15" s="51" t="s">
        <v>111</v>
      </c>
      <c r="S15" s="51" t="s">
        <v>110</v>
      </c>
      <c r="T15" s="51" t="s">
        <v>111</v>
      </c>
      <c r="U15" s="59" t="s">
        <v>97</v>
      </c>
      <c r="V15" s="59" t="s">
        <v>98</v>
      </c>
      <c r="W15" s="75" t="s">
        <v>110</v>
      </c>
      <c r="X15" s="75" t="s">
        <v>111</v>
      </c>
      <c r="Y15" s="116"/>
      <c r="Z15" s="116"/>
      <c r="AA15" s="116"/>
      <c r="AB15" s="116"/>
    </row>
    <row r="16" spans="1:29" s="50" customFormat="1" ht="20.25" customHeight="1" x14ac:dyDescent="0.3">
      <c r="A16" s="50">
        <v>1</v>
      </c>
      <c r="B16" s="50">
        <v>2</v>
      </c>
      <c r="C16" s="79">
        <v>3</v>
      </c>
      <c r="D16" s="50">
        <v>4</v>
      </c>
      <c r="E16" s="58">
        <v>5</v>
      </c>
      <c r="F16" s="58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50">
        <v>12</v>
      </c>
      <c r="M16" s="83">
        <v>13</v>
      </c>
      <c r="N16" s="50">
        <v>14</v>
      </c>
      <c r="O16" s="50">
        <v>15</v>
      </c>
      <c r="P16" s="50">
        <v>16</v>
      </c>
      <c r="Q16" s="50">
        <v>17</v>
      </c>
      <c r="R16" s="50">
        <v>18</v>
      </c>
      <c r="S16" s="50">
        <v>19</v>
      </c>
      <c r="T16" s="50">
        <v>20</v>
      </c>
      <c r="U16" s="58">
        <v>21</v>
      </c>
      <c r="V16" s="58">
        <v>22</v>
      </c>
      <c r="W16" s="72">
        <v>23</v>
      </c>
      <c r="X16" s="72">
        <v>24</v>
      </c>
      <c r="Y16" s="50">
        <v>25</v>
      </c>
      <c r="Z16" s="50">
        <v>26</v>
      </c>
    </row>
    <row r="17" spans="1:31" s="49" customFormat="1" ht="255" customHeight="1" x14ac:dyDescent="0.3">
      <c r="A17" s="46">
        <v>2</v>
      </c>
      <c r="B17" s="130" t="s">
        <v>122</v>
      </c>
      <c r="C17" s="28" t="s">
        <v>123</v>
      </c>
      <c r="D17" s="50" t="s">
        <v>124</v>
      </c>
      <c r="E17" s="58" t="s">
        <v>79</v>
      </c>
      <c r="F17" s="70"/>
      <c r="G17" s="50"/>
      <c r="H17" s="127" t="s">
        <v>178</v>
      </c>
      <c r="I17" s="47">
        <v>221001</v>
      </c>
      <c r="J17" s="90">
        <f>219512.90572+N17</f>
        <v>939689.22528000001</v>
      </c>
      <c r="K17" s="96">
        <f>J17/I17</f>
        <v>4.2519682050307468</v>
      </c>
      <c r="L17" s="30" t="s">
        <v>171</v>
      </c>
      <c r="M17" s="85">
        <v>219512.90571999998</v>
      </c>
      <c r="N17" s="71">
        <f>AC17</f>
        <v>720176.31955999997</v>
      </c>
      <c r="O17" s="91"/>
      <c r="P17" s="55"/>
      <c r="Q17" s="55" t="s">
        <v>116</v>
      </c>
      <c r="R17" s="55" t="s">
        <v>116</v>
      </c>
      <c r="S17" s="55" t="s">
        <v>116</v>
      </c>
      <c r="T17" s="55" t="s">
        <v>116</v>
      </c>
      <c r="U17" s="64" t="s">
        <v>116</v>
      </c>
      <c r="V17" s="64" t="s">
        <v>116</v>
      </c>
      <c r="W17" s="76" t="s">
        <v>116</v>
      </c>
      <c r="X17" s="76" t="s">
        <v>116</v>
      </c>
      <c r="Y17" s="55" t="s">
        <v>116</v>
      </c>
      <c r="Z17" s="55" t="s">
        <v>116</v>
      </c>
      <c r="AA17" s="47" t="e">
        <f>#REF!-I17</f>
        <v>#REF!</v>
      </c>
      <c r="AB17" s="30" t="s">
        <v>83</v>
      </c>
      <c r="AC17" s="48">
        <v>720176.31955999997</v>
      </c>
      <c r="AD17" s="48"/>
      <c r="AE17" s="48"/>
    </row>
    <row r="18" spans="1:31" s="49" customFormat="1" ht="60" customHeight="1" x14ac:dyDescent="0.3">
      <c r="A18" s="46">
        <v>3</v>
      </c>
      <c r="B18" s="131"/>
      <c r="C18" s="28" t="s">
        <v>132</v>
      </c>
      <c r="D18" s="50" t="s">
        <v>146</v>
      </c>
      <c r="E18" s="58" t="s">
        <v>147</v>
      </c>
      <c r="F18" s="58"/>
      <c r="G18" s="50"/>
      <c r="H18" s="128"/>
      <c r="I18" s="47">
        <v>59800</v>
      </c>
      <c r="J18" s="90">
        <f>59800</f>
        <v>59800</v>
      </c>
      <c r="K18" s="96">
        <f t="shared" ref="K18:K39" si="0">J18/I18</f>
        <v>1</v>
      </c>
      <c r="L18" s="30"/>
      <c r="M18" s="85">
        <v>0</v>
      </c>
      <c r="N18" s="98">
        <f t="shared" ref="N18:N36" si="1">AC18</f>
        <v>0</v>
      </c>
      <c r="O18" s="91">
        <v>59800</v>
      </c>
      <c r="P18" s="55"/>
      <c r="Q18" s="55" t="s">
        <v>116</v>
      </c>
      <c r="R18" s="55" t="s">
        <v>116</v>
      </c>
      <c r="S18" s="55" t="s">
        <v>116</v>
      </c>
      <c r="T18" s="55" t="s">
        <v>116</v>
      </c>
      <c r="U18" s="64" t="s">
        <v>116</v>
      </c>
      <c r="V18" s="64" t="s">
        <v>116</v>
      </c>
      <c r="W18" s="76" t="s">
        <v>116</v>
      </c>
      <c r="X18" s="76" t="s">
        <v>116</v>
      </c>
      <c r="Y18" s="55" t="s">
        <v>116</v>
      </c>
      <c r="Z18" s="55" t="s">
        <v>116</v>
      </c>
      <c r="AA18" s="47" t="e">
        <f>#REF!-I18</f>
        <v>#REF!</v>
      </c>
      <c r="AB18" s="30" t="s">
        <v>84</v>
      </c>
      <c r="AC18" s="48"/>
      <c r="AE18" s="48"/>
    </row>
    <row r="19" spans="1:31" s="49" customFormat="1" ht="137.4" customHeight="1" x14ac:dyDescent="0.3">
      <c r="A19" s="46">
        <v>4</v>
      </c>
      <c r="B19" s="131"/>
      <c r="C19" s="28" t="s">
        <v>133</v>
      </c>
      <c r="D19" s="50" t="s">
        <v>124</v>
      </c>
      <c r="E19" s="58" t="s">
        <v>80</v>
      </c>
      <c r="F19" s="68"/>
      <c r="G19" s="50"/>
      <c r="H19" s="128"/>
      <c r="I19" s="47">
        <v>237165</v>
      </c>
      <c r="J19" s="99">
        <f>246274.50359+N19</f>
        <v>582445.08808999998</v>
      </c>
      <c r="K19" s="96">
        <f t="shared" si="0"/>
        <v>2.4558644323150549</v>
      </c>
      <c r="L19" s="30" t="s">
        <v>172</v>
      </c>
      <c r="M19" s="99">
        <v>126857.70419000002</v>
      </c>
      <c r="N19" s="98">
        <f t="shared" si="1"/>
        <v>336170.5845</v>
      </c>
      <c r="O19" s="95">
        <v>119416.79939999999</v>
      </c>
      <c r="P19" s="55"/>
      <c r="Q19" s="55" t="s">
        <v>116</v>
      </c>
      <c r="R19" s="55" t="s">
        <v>116</v>
      </c>
      <c r="S19" s="55" t="s">
        <v>116</v>
      </c>
      <c r="T19" s="55" t="s">
        <v>116</v>
      </c>
      <c r="U19" s="64" t="s">
        <v>116</v>
      </c>
      <c r="V19" s="64" t="s">
        <v>116</v>
      </c>
      <c r="W19" s="76" t="s">
        <v>116</v>
      </c>
      <c r="X19" s="76" t="s">
        <v>116</v>
      </c>
      <c r="Y19" s="55" t="s">
        <v>116</v>
      </c>
      <c r="Z19" s="55" t="s">
        <v>116</v>
      </c>
      <c r="AA19" s="47" t="e">
        <f>#REF!-I19</f>
        <v>#REF!</v>
      </c>
      <c r="AB19" s="30" t="s">
        <v>85</v>
      </c>
      <c r="AC19" s="48">
        <v>336170.5845</v>
      </c>
      <c r="AE19" s="48"/>
    </row>
    <row r="20" spans="1:31" s="49" customFormat="1" ht="60" hidden="1" customHeight="1" x14ac:dyDescent="0.3">
      <c r="A20" s="46">
        <v>5</v>
      </c>
      <c r="B20" s="131"/>
      <c r="C20" s="28"/>
      <c r="D20" s="50"/>
      <c r="E20" s="58"/>
      <c r="F20" s="58"/>
      <c r="G20" s="50"/>
      <c r="H20" s="128"/>
      <c r="I20" s="47"/>
      <c r="J20" s="99"/>
      <c r="K20" s="96" t="e">
        <f t="shared" si="0"/>
        <v>#DIV/0!</v>
      </c>
      <c r="L20" s="30"/>
      <c r="M20" s="99">
        <v>0</v>
      </c>
      <c r="N20" s="98">
        <f t="shared" si="1"/>
        <v>0</v>
      </c>
      <c r="O20" s="92"/>
      <c r="P20" s="31"/>
      <c r="Q20" s="50" t="s">
        <v>116</v>
      </c>
      <c r="R20" s="50" t="s">
        <v>116</v>
      </c>
      <c r="S20" s="50" t="s">
        <v>116</v>
      </c>
      <c r="T20" s="50" t="s">
        <v>116</v>
      </c>
      <c r="U20" s="58" t="s">
        <v>116</v>
      </c>
      <c r="V20" s="58" t="s">
        <v>116</v>
      </c>
      <c r="W20" s="72" t="s">
        <v>116</v>
      </c>
      <c r="X20" s="72" t="s">
        <v>116</v>
      </c>
      <c r="Y20" s="50" t="s">
        <v>116</v>
      </c>
      <c r="Z20" s="50" t="s">
        <v>116</v>
      </c>
      <c r="AA20" s="47" t="e">
        <f>#REF!-I20</f>
        <v>#REF!</v>
      </c>
      <c r="AB20" s="30" t="s">
        <v>86</v>
      </c>
      <c r="AC20" s="48"/>
      <c r="AE20" s="48"/>
    </row>
    <row r="21" spans="1:31" s="49" customFormat="1" ht="60" hidden="1" customHeight="1" x14ac:dyDescent="0.3">
      <c r="A21" s="46">
        <v>6</v>
      </c>
      <c r="B21" s="131"/>
      <c r="C21" s="28"/>
      <c r="D21" s="28"/>
      <c r="E21" s="58"/>
      <c r="F21" s="68"/>
      <c r="G21" s="50"/>
      <c r="H21" s="128"/>
      <c r="I21" s="47"/>
      <c r="J21" s="99"/>
      <c r="K21" s="96" t="e">
        <f t="shared" si="0"/>
        <v>#DIV/0!</v>
      </c>
      <c r="L21" s="30"/>
      <c r="M21" s="99">
        <v>0</v>
      </c>
      <c r="N21" s="98">
        <f t="shared" si="1"/>
        <v>0</v>
      </c>
      <c r="O21" s="92"/>
      <c r="P21" s="31"/>
      <c r="Q21" s="50" t="s">
        <v>116</v>
      </c>
      <c r="R21" s="50" t="s">
        <v>116</v>
      </c>
      <c r="S21" s="50" t="s">
        <v>116</v>
      </c>
      <c r="T21" s="50" t="s">
        <v>116</v>
      </c>
      <c r="U21" s="58" t="s">
        <v>116</v>
      </c>
      <c r="V21" s="58" t="s">
        <v>116</v>
      </c>
      <c r="W21" s="72" t="s">
        <v>116</v>
      </c>
      <c r="X21" s="72" t="s">
        <v>116</v>
      </c>
      <c r="Y21" s="50" t="s">
        <v>116</v>
      </c>
      <c r="Z21" s="50" t="s">
        <v>116</v>
      </c>
      <c r="AA21" s="47" t="e">
        <f>#REF!-I21</f>
        <v>#REF!</v>
      </c>
      <c r="AB21" s="30" t="s">
        <v>87</v>
      </c>
      <c r="AC21" s="48"/>
      <c r="AE21" s="48"/>
    </row>
    <row r="22" spans="1:31" s="49" customFormat="1" ht="60" customHeight="1" x14ac:dyDescent="0.3">
      <c r="A22" s="46">
        <v>7</v>
      </c>
      <c r="B22" s="131"/>
      <c r="C22" s="28" t="s">
        <v>134</v>
      </c>
      <c r="D22" s="28" t="s">
        <v>148</v>
      </c>
      <c r="E22" s="58" t="s">
        <v>149</v>
      </c>
      <c r="F22" s="68"/>
      <c r="G22" s="50"/>
      <c r="H22" s="128"/>
      <c r="I22" s="47">
        <v>75390</v>
      </c>
      <c r="J22" s="99">
        <v>75390</v>
      </c>
      <c r="K22" s="96">
        <f t="shared" si="0"/>
        <v>1</v>
      </c>
      <c r="L22" s="30"/>
      <c r="M22" s="99">
        <v>0</v>
      </c>
      <c r="N22" s="98">
        <f t="shared" si="1"/>
        <v>0</v>
      </c>
      <c r="O22" s="92">
        <v>75390</v>
      </c>
      <c r="P22" s="56"/>
      <c r="Q22" s="66" t="s">
        <v>116</v>
      </c>
      <c r="R22" s="66" t="s">
        <v>116</v>
      </c>
      <c r="S22" s="66" t="s">
        <v>116</v>
      </c>
      <c r="T22" s="66" t="s">
        <v>116</v>
      </c>
      <c r="U22" s="66" t="s">
        <v>116</v>
      </c>
      <c r="V22" s="66" t="s">
        <v>116</v>
      </c>
      <c r="W22" s="66" t="s">
        <v>116</v>
      </c>
      <c r="X22" s="66" t="s">
        <v>116</v>
      </c>
      <c r="Y22" s="66" t="s">
        <v>116</v>
      </c>
      <c r="Z22" s="66" t="s">
        <v>116</v>
      </c>
      <c r="AA22" s="47" t="e">
        <f>#REF!-I22</f>
        <v>#REF!</v>
      </c>
      <c r="AB22" s="30" t="s">
        <v>84</v>
      </c>
      <c r="AC22" s="48"/>
      <c r="AE22" s="48"/>
    </row>
    <row r="23" spans="1:31" s="49" customFormat="1" ht="60" customHeight="1" x14ac:dyDescent="0.3">
      <c r="A23" s="46">
        <v>8</v>
      </c>
      <c r="B23" s="131"/>
      <c r="C23" s="28" t="s">
        <v>135</v>
      </c>
      <c r="D23" s="28" t="s">
        <v>148</v>
      </c>
      <c r="E23" s="58" t="s">
        <v>150</v>
      </c>
      <c r="F23" s="68"/>
      <c r="G23" s="50"/>
      <c r="H23" s="128"/>
      <c r="I23" s="47">
        <v>50390</v>
      </c>
      <c r="J23" s="90">
        <v>50390</v>
      </c>
      <c r="K23" s="96">
        <f t="shared" si="0"/>
        <v>1</v>
      </c>
      <c r="L23" s="30"/>
      <c r="M23" s="99">
        <v>0</v>
      </c>
      <c r="N23" s="98">
        <f t="shared" si="1"/>
        <v>0</v>
      </c>
      <c r="O23" s="92">
        <v>50390</v>
      </c>
      <c r="P23" s="31"/>
      <c r="Q23" s="50" t="s">
        <v>116</v>
      </c>
      <c r="R23" s="50" t="s">
        <v>116</v>
      </c>
      <c r="S23" s="50" t="s">
        <v>116</v>
      </c>
      <c r="T23" s="50" t="s">
        <v>116</v>
      </c>
      <c r="U23" s="58" t="s">
        <v>116</v>
      </c>
      <c r="V23" s="58" t="s">
        <v>116</v>
      </c>
      <c r="W23" s="72" t="s">
        <v>116</v>
      </c>
      <c r="X23" s="72" t="s">
        <v>116</v>
      </c>
      <c r="Y23" s="50" t="s">
        <v>116</v>
      </c>
      <c r="Z23" s="50" t="s">
        <v>116</v>
      </c>
      <c r="AA23" s="47" t="e">
        <f>#REF!-I23</f>
        <v>#REF!</v>
      </c>
      <c r="AB23" s="30" t="s">
        <v>84</v>
      </c>
      <c r="AC23" s="48"/>
      <c r="AE23" s="48"/>
    </row>
    <row r="24" spans="1:31" s="49" customFormat="1" ht="66.599999999999994" customHeight="1" x14ac:dyDescent="0.3">
      <c r="A24" s="46">
        <v>9</v>
      </c>
      <c r="B24" s="131"/>
      <c r="C24" s="28" t="s">
        <v>61</v>
      </c>
      <c r="D24" s="28" t="s">
        <v>115</v>
      </c>
      <c r="E24" s="58" t="s">
        <v>151</v>
      </c>
      <c r="F24" s="58">
        <v>11</v>
      </c>
      <c r="G24" s="50"/>
      <c r="H24" s="128"/>
      <c r="I24" s="47">
        <v>742788</v>
      </c>
      <c r="J24" s="90">
        <f>759781.39695+N24</f>
        <v>831105.24482999998</v>
      </c>
      <c r="K24" s="96">
        <f t="shared" si="0"/>
        <v>1.1188996656246466</v>
      </c>
      <c r="L24" s="30" t="s">
        <v>169</v>
      </c>
      <c r="M24" s="99">
        <v>329057.86217999994</v>
      </c>
      <c r="N24" s="98">
        <f t="shared" si="1"/>
        <v>71323.847880000001</v>
      </c>
      <c r="O24" s="92">
        <v>430723.53477000003</v>
      </c>
      <c r="P24" s="31"/>
      <c r="Q24" s="50" t="s">
        <v>116</v>
      </c>
      <c r="R24" s="50" t="s">
        <v>116</v>
      </c>
      <c r="S24" s="50" t="s">
        <v>116</v>
      </c>
      <c r="T24" s="50" t="s">
        <v>116</v>
      </c>
      <c r="U24" s="58" t="s">
        <v>116</v>
      </c>
      <c r="V24" s="58" t="s">
        <v>116</v>
      </c>
      <c r="W24" s="72" t="s">
        <v>116</v>
      </c>
      <c r="X24" s="72" t="s">
        <v>116</v>
      </c>
      <c r="Y24" s="50" t="s">
        <v>116</v>
      </c>
      <c r="Z24" s="50" t="s">
        <v>116</v>
      </c>
      <c r="AA24" s="47" t="e">
        <f>#REF!-I24</f>
        <v>#REF!</v>
      </c>
      <c r="AB24" s="30"/>
      <c r="AC24" s="48">
        <v>71323.847880000001</v>
      </c>
      <c r="AE24" s="48"/>
    </row>
    <row r="25" spans="1:31" s="49" customFormat="1" ht="60" customHeight="1" x14ac:dyDescent="0.3">
      <c r="A25" s="46">
        <v>10</v>
      </c>
      <c r="B25" s="131"/>
      <c r="C25" s="28" t="s">
        <v>162</v>
      </c>
      <c r="D25" s="28" t="s">
        <v>114</v>
      </c>
      <c r="E25" s="58" t="s">
        <v>152</v>
      </c>
      <c r="F25" s="58" t="s">
        <v>152</v>
      </c>
      <c r="G25" s="50"/>
      <c r="H25" s="128"/>
      <c r="I25" s="47">
        <v>296425</v>
      </c>
      <c r="J25" s="90">
        <f>296425.12768+N25</f>
        <v>324468.17531999998</v>
      </c>
      <c r="K25" s="96">
        <f t="shared" si="0"/>
        <v>1.0946046228219617</v>
      </c>
      <c r="L25" s="57" t="s">
        <v>173</v>
      </c>
      <c r="M25" s="99">
        <v>253937.51767999999</v>
      </c>
      <c r="N25" s="98">
        <f t="shared" si="1"/>
        <v>28043.047640000001</v>
      </c>
      <c r="O25" s="92">
        <v>42487.61</v>
      </c>
      <c r="P25" s="31"/>
      <c r="Q25" s="50" t="s">
        <v>116</v>
      </c>
      <c r="R25" s="50" t="s">
        <v>116</v>
      </c>
      <c r="S25" s="50" t="s">
        <v>116</v>
      </c>
      <c r="T25" s="50" t="s">
        <v>116</v>
      </c>
      <c r="U25" s="58" t="s">
        <v>116</v>
      </c>
      <c r="V25" s="58" t="s">
        <v>116</v>
      </c>
      <c r="W25" s="72" t="s">
        <v>116</v>
      </c>
      <c r="X25" s="72" t="s">
        <v>116</v>
      </c>
      <c r="Y25" s="50" t="s">
        <v>116</v>
      </c>
      <c r="Z25" s="50" t="s">
        <v>116</v>
      </c>
      <c r="AA25" s="47" t="e">
        <f>#REF!-I25</f>
        <v>#REF!</v>
      </c>
      <c r="AB25" s="57" t="s">
        <v>88</v>
      </c>
      <c r="AC25" s="48">
        <v>28043.047640000001</v>
      </c>
      <c r="AE25" s="48"/>
    </row>
    <row r="26" spans="1:31" s="49" customFormat="1" ht="123" customHeight="1" x14ac:dyDescent="0.3">
      <c r="A26" s="46">
        <v>11</v>
      </c>
      <c r="B26" s="131"/>
      <c r="C26" s="30" t="s">
        <v>136</v>
      </c>
      <c r="D26" s="28" t="s">
        <v>114</v>
      </c>
      <c r="E26" s="32" t="s">
        <v>68</v>
      </c>
      <c r="F26" s="32" t="s">
        <v>68</v>
      </c>
      <c r="G26" s="86"/>
      <c r="H26" s="128"/>
      <c r="I26" s="47">
        <v>419620</v>
      </c>
      <c r="J26" s="90">
        <f>419204.913+N26</f>
        <v>458824.05815</v>
      </c>
      <c r="K26" s="96">
        <f t="shared" si="0"/>
        <v>1.0934275252609504</v>
      </c>
      <c r="L26" s="57" t="s">
        <v>170</v>
      </c>
      <c r="M26" s="99">
        <v>47513.275650000025</v>
      </c>
      <c r="N26" s="98">
        <f t="shared" si="1"/>
        <v>39619.145149999997</v>
      </c>
      <c r="O26" s="92">
        <v>371691.63734999998</v>
      </c>
      <c r="P26" s="31"/>
      <c r="Q26" s="50" t="s">
        <v>116</v>
      </c>
      <c r="R26" s="50" t="s">
        <v>116</v>
      </c>
      <c r="S26" s="50" t="s">
        <v>116</v>
      </c>
      <c r="T26" s="50" t="s">
        <v>116</v>
      </c>
      <c r="U26" s="58" t="s">
        <v>116</v>
      </c>
      <c r="V26" s="58" t="s">
        <v>116</v>
      </c>
      <c r="W26" s="72" t="s">
        <v>116</v>
      </c>
      <c r="X26" s="72" t="s">
        <v>116</v>
      </c>
      <c r="Y26" s="50" t="s">
        <v>116</v>
      </c>
      <c r="Z26" s="50" t="s">
        <v>116</v>
      </c>
      <c r="AA26" s="47" t="e">
        <f>#REF!-I26</f>
        <v>#REF!</v>
      </c>
      <c r="AB26" s="57" t="s">
        <v>88</v>
      </c>
      <c r="AC26" s="48">
        <v>39619.145149999997</v>
      </c>
      <c r="AE26" s="48"/>
    </row>
    <row r="27" spans="1:31" s="49" customFormat="1" ht="60" customHeight="1" x14ac:dyDescent="0.3">
      <c r="A27" s="46">
        <v>12</v>
      </c>
      <c r="B27" s="131"/>
      <c r="C27" s="30" t="s">
        <v>62</v>
      </c>
      <c r="D27" s="30" t="s">
        <v>114</v>
      </c>
      <c r="E27" s="32" t="s">
        <v>68</v>
      </c>
      <c r="F27" s="32" t="s">
        <v>68</v>
      </c>
      <c r="G27" s="32"/>
      <c r="H27" s="128"/>
      <c r="I27" s="47">
        <v>87640</v>
      </c>
      <c r="J27" s="90">
        <f>87639.962+N27</f>
        <v>87906.593949999995</v>
      </c>
      <c r="K27" s="96">
        <f t="shared" si="0"/>
        <v>1.0030419209265176</v>
      </c>
      <c r="L27" s="57"/>
      <c r="M27" s="99">
        <v>56034.403999999995</v>
      </c>
      <c r="N27" s="98">
        <f t="shared" si="1"/>
        <v>266.63195000000002</v>
      </c>
      <c r="O27" s="92">
        <v>31605.558000000001</v>
      </c>
      <c r="P27" s="31"/>
      <c r="Q27" s="50" t="s">
        <v>116</v>
      </c>
      <c r="R27" s="50" t="s">
        <v>116</v>
      </c>
      <c r="S27" s="50" t="s">
        <v>116</v>
      </c>
      <c r="T27" s="50" t="s">
        <v>116</v>
      </c>
      <c r="U27" s="58" t="s">
        <v>116</v>
      </c>
      <c r="V27" s="58" t="s">
        <v>116</v>
      </c>
      <c r="W27" s="72" t="s">
        <v>116</v>
      </c>
      <c r="X27" s="72" t="s">
        <v>116</v>
      </c>
      <c r="Y27" s="50" t="s">
        <v>116</v>
      </c>
      <c r="Z27" s="50" t="s">
        <v>116</v>
      </c>
      <c r="AA27" s="47" t="e">
        <f>#REF!-I27</f>
        <v>#REF!</v>
      </c>
      <c r="AB27" s="57" t="s">
        <v>84</v>
      </c>
      <c r="AC27" s="48">
        <v>266.63195000000002</v>
      </c>
      <c r="AE27" s="48"/>
    </row>
    <row r="28" spans="1:31" s="49" customFormat="1" ht="60" customHeight="1" x14ac:dyDescent="0.3">
      <c r="A28" s="46">
        <v>13</v>
      </c>
      <c r="B28" s="131"/>
      <c r="C28" s="30" t="s">
        <v>137</v>
      </c>
      <c r="D28" s="30" t="s">
        <v>153</v>
      </c>
      <c r="E28" s="32" t="s">
        <v>154</v>
      </c>
      <c r="F28" s="32"/>
      <c r="G28" s="32"/>
      <c r="H28" s="128"/>
      <c r="I28" s="47">
        <v>71200</v>
      </c>
      <c r="J28" s="90">
        <f>71200+AC28</f>
        <v>86614.138680000004</v>
      </c>
      <c r="K28" s="96">
        <f t="shared" si="0"/>
        <v>1.2164907117977528</v>
      </c>
      <c r="L28" s="57" t="s">
        <v>174</v>
      </c>
      <c r="M28" s="99"/>
      <c r="N28" s="98">
        <f>AC28+39209.6</f>
        <v>54623.738679999995</v>
      </c>
      <c r="O28" s="92">
        <v>31990.400000000001</v>
      </c>
      <c r="P28" s="31"/>
      <c r="Q28" s="50" t="s">
        <v>116</v>
      </c>
      <c r="R28" s="50" t="s">
        <v>116</v>
      </c>
      <c r="S28" s="50" t="s">
        <v>116</v>
      </c>
      <c r="T28" s="50" t="s">
        <v>116</v>
      </c>
      <c r="U28" s="58" t="s">
        <v>116</v>
      </c>
      <c r="V28" s="58" t="s">
        <v>116</v>
      </c>
      <c r="W28" s="72" t="s">
        <v>116</v>
      </c>
      <c r="X28" s="72" t="s">
        <v>116</v>
      </c>
      <c r="Y28" s="50" t="s">
        <v>116</v>
      </c>
      <c r="Z28" s="50" t="s">
        <v>116</v>
      </c>
      <c r="AA28" s="47" t="e">
        <f>#REF!-I28</f>
        <v>#REF!</v>
      </c>
      <c r="AB28" s="57"/>
      <c r="AC28" s="48">
        <v>15414.13868</v>
      </c>
      <c r="AE28" s="48"/>
    </row>
    <row r="29" spans="1:31" s="49" customFormat="1" ht="60" customHeight="1" x14ac:dyDescent="0.3">
      <c r="A29" s="46">
        <v>14</v>
      </c>
      <c r="B29" s="131"/>
      <c r="C29" s="30" t="s">
        <v>138</v>
      </c>
      <c r="D29" s="30" t="s">
        <v>112</v>
      </c>
      <c r="E29" s="32" t="s">
        <v>155</v>
      </c>
      <c r="F29" s="32"/>
      <c r="G29" s="32"/>
      <c r="H29" s="128"/>
      <c r="I29" s="47">
        <v>93000</v>
      </c>
      <c r="J29" s="90">
        <v>93000</v>
      </c>
      <c r="K29" s="96">
        <f t="shared" si="0"/>
        <v>1</v>
      </c>
      <c r="L29" s="57"/>
      <c r="M29" s="99"/>
      <c r="N29" s="98">
        <v>61009.599999999999</v>
      </c>
      <c r="O29" s="92">
        <v>31990.400000000001</v>
      </c>
      <c r="P29" s="31"/>
      <c r="Q29" s="50" t="s">
        <v>116</v>
      </c>
      <c r="R29" s="50" t="s">
        <v>116</v>
      </c>
      <c r="S29" s="50" t="s">
        <v>116</v>
      </c>
      <c r="T29" s="50" t="s">
        <v>116</v>
      </c>
      <c r="U29" s="58" t="s">
        <v>116</v>
      </c>
      <c r="V29" s="58" t="s">
        <v>116</v>
      </c>
      <c r="W29" s="72" t="s">
        <v>116</v>
      </c>
      <c r="X29" s="72" t="s">
        <v>116</v>
      </c>
      <c r="Y29" s="50" t="s">
        <v>116</v>
      </c>
      <c r="Z29" s="50" t="s">
        <v>116</v>
      </c>
      <c r="AA29" s="47" t="e">
        <f>#REF!-I29</f>
        <v>#REF!</v>
      </c>
      <c r="AB29" s="57" t="s">
        <v>89</v>
      </c>
      <c r="AC29" s="48"/>
      <c r="AE29" s="48"/>
    </row>
    <row r="30" spans="1:31" s="49" customFormat="1" ht="60" customHeight="1" x14ac:dyDescent="0.3">
      <c r="A30" s="46">
        <v>15</v>
      </c>
      <c r="B30" s="131"/>
      <c r="C30" s="30" t="s">
        <v>163</v>
      </c>
      <c r="D30" s="30" t="s">
        <v>113</v>
      </c>
      <c r="E30" s="32" t="s">
        <v>82</v>
      </c>
      <c r="F30" s="32" t="s">
        <v>82</v>
      </c>
      <c r="G30" s="32"/>
      <c r="H30" s="128"/>
      <c r="I30" s="82">
        <v>1516900</v>
      </c>
      <c r="J30" s="90">
        <f>1516900.30754+N30</f>
        <v>1517433.5714399999</v>
      </c>
      <c r="K30" s="96">
        <f t="shared" si="0"/>
        <v>1.0003517512294811</v>
      </c>
      <c r="L30" s="57"/>
      <c r="M30" s="99">
        <v>787854.97143999999</v>
      </c>
      <c r="N30" s="98">
        <f t="shared" si="1"/>
        <v>533.26390000000004</v>
      </c>
      <c r="O30" s="92">
        <v>729045.33609999996</v>
      </c>
      <c r="P30" s="31"/>
      <c r="Q30" s="50" t="s">
        <v>116</v>
      </c>
      <c r="R30" s="50" t="s">
        <v>116</v>
      </c>
      <c r="S30" s="50" t="s">
        <v>116</v>
      </c>
      <c r="T30" s="50" t="s">
        <v>116</v>
      </c>
      <c r="U30" s="58" t="s">
        <v>116</v>
      </c>
      <c r="V30" s="58" t="s">
        <v>116</v>
      </c>
      <c r="W30" s="72" t="s">
        <v>116</v>
      </c>
      <c r="X30" s="72" t="s">
        <v>116</v>
      </c>
      <c r="Y30" s="50" t="s">
        <v>116</v>
      </c>
      <c r="Z30" s="50" t="s">
        <v>116</v>
      </c>
      <c r="AA30" s="47" t="e">
        <f>#REF!-I30</f>
        <v>#REF!</v>
      </c>
      <c r="AB30" s="57" t="s">
        <v>90</v>
      </c>
      <c r="AC30" s="48">
        <v>533.26390000000004</v>
      </c>
      <c r="AE30" s="48"/>
    </row>
    <row r="31" spans="1:31" s="49" customFormat="1" ht="60" customHeight="1" x14ac:dyDescent="0.3">
      <c r="A31" s="46">
        <v>16</v>
      </c>
      <c r="B31" s="131"/>
      <c r="C31" s="30" t="s">
        <v>126</v>
      </c>
      <c r="D31" s="30" t="s">
        <v>114</v>
      </c>
      <c r="E31" s="32" t="s">
        <v>81</v>
      </c>
      <c r="F31" s="32" t="s">
        <v>81</v>
      </c>
      <c r="G31" s="32"/>
      <c r="H31" s="128"/>
      <c r="I31" s="47">
        <v>285147</v>
      </c>
      <c r="J31" s="90">
        <f>285147.267+N31</f>
        <v>285947.16284999996</v>
      </c>
      <c r="K31" s="96">
        <f t="shared" si="0"/>
        <v>1.0028061415690852</v>
      </c>
      <c r="L31" s="57"/>
      <c r="M31" s="99">
        <v>5504.5398399999831</v>
      </c>
      <c r="N31" s="98">
        <f t="shared" si="1"/>
        <v>799.89585</v>
      </c>
      <c r="O31" s="92">
        <v>279642.72716000001</v>
      </c>
      <c r="P31" s="31"/>
      <c r="Q31" s="50" t="s">
        <v>116</v>
      </c>
      <c r="R31" s="50" t="s">
        <v>116</v>
      </c>
      <c r="S31" s="50" t="s">
        <v>116</v>
      </c>
      <c r="T31" s="50" t="s">
        <v>116</v>
      </c>
      <c r="U31" s="58" t="s">
        <v>116</v>
      </c>
      <c r="V31" s="58" t="s">
        <v>116</v>
      </c>
      <c r="W31" s="72" t="s">
        <v>116</v>
      </c>
      <c r="X31" s="72" t="s">
        <v>116</v>
      </c>
      <c r="Y31" s="50" t="s">
        <v>116</v>
      </c>
      <c r="Z31" s="50" t="s">
        <v>116</v>
      </c>
      <c r="AA31" s="47" t="e">
        <f>#REF!-I31</f>
        <v>#REF!</v>
      </c>
      <c r="AB31" s="57"/>
      <c r="AC31" s="48">
        <v>799.89585</v>
      </c>
      <c r="AE31" s="48"/>
    </row>
    <row r="32" spans="1:31" s="49" customFormat="1" ht="60" customHeight="1" x14ac:dyDescent="0.3">
      <c r="A32" s="46">
        <v>17</v>
      </c>
      <c r="B32" s="131"/>
      <c r="C32" s="30" t="s">
        <v>139</v>
      </c>
      <c r="D32" s="30" t="s">
        <v>124</v>
      </c>
      <c r="E32" s="32" t="s">
        <v>156</v>
      </c>
      <c r="F32" s="32" t="s">
        <v>161</v>
      </c>
      <c r="G32" s="32"/>
      <c r="H32" s="128"/>
      <c r="I32" s="47">
        <v>426846.20199999999</v>
      </c>
      <c r="J32" s="90">
        <v>426846.20199999999</v>
      </c>
      <c r="K32" s="96">
        <f t="shared" si="0"/>
        <v>1</v>
      </c>
      <c r="L32" s="57"/>
      <c r="M32" s="99">
        <v>126671.43111</v>
      </c>
      <c r="N32" s="98">
        <f t="shared" si="1"/>
        <v>0</v>
      </c>
      <c r="O32" s="92">
        <v>300174.77088999999</v>
      </c>
      <c r="P32" s="31"/>
      <c r="Q32" s="50" t="s">
        <v>116</v>
      </c>
      <c r="R32" s="50" t="s">
        <v>116</v>
      </c>
      <c r="S32" s="50" t="s">
        <v>116</v>
      </c>
      <c r="T32" s="50" t="s">
        <v>116</v>
      </c>
      <c r="U32" s="58" t="s">
        <v>116</v>
      </c>
      <c r="V32" s="58" t="s">
        <v>116</v>
      </c>
      <c r="W32" s="72" t="s">
        <v>116</v>
      </c>
      <c r="X32" s="72" t="s">
        <v>116</v>
      </c>
      <c r="Y32" s="50" t="s">
        <v>116</v>
      </c>
      <c r="Z32" s="50" t="s">
        <v>116</v>
      </c>
      <c r="AA32" s="47" t="e">
        <f>#REF!-I32</f>
        <v>#REF!</v>
      </c>
      <c r="AB32" s="57" t="s">
        <v>91</v>
      </c>
      <c r="AC32" s="48"/>
      <c r="AE32" s="48"/>
    </row>
    <row r="33" spans="1:31" s="49" customFormat="1" ht="60" customHeight="1" x14ac:dyDescent="0.3">
      <c r="A33" s="46">
        <v>18</v>
      </c>
      <c r="B33" s="131"/>
      <c r="C33" s="30" t="s">
        <v>140</v>
      </c>
      <c r="D33" s="30" t="s">
        <v>148</v>
      </c>
      <c r="E33" s="32" t="s">
        <v>157</v>
      </c>
      <c r="F33" s="32"/>
      <c r="G33" s="32"/>
      <c r="H33" s="128"/>
      <c r="I33" s="47">
        <v>9800</v>
      </c>
      <c r="J33" s="85">
        <v>9800</v>
      </c>
      <c r="K33" s="96">
        <f t="shared" si="0"/>
        <v>1</v>
      </c>
      <c r="L33" s="57"/>
      <c r="M33" s="99">
        <v>0</v>
      </c>
      <c r="N33" s="98">
        <v>9800</v>
      </c>
      <c r="O33" s="92"/>
      <c r="P33" s="31"/>
      <c r="Q33" s="50" t="s">
        <v>116</v>
      </c>
      <c r="R33" s="50" t="s">
        <v>116</v>
      </c>
      <c r="S33" s="50" t="s">
        <v>116</v>
      </c>
      <c r="T33" s="50" t="s">
        <v>116</v>
      </c>
      <c r="U33" s="58" t="s">
        <v>116</v>
      </c>
      <c r="V33" s="58" t="s">
        <v>116</v>
      </c>
      <c r="W33" s="72" t="s">
        <v>116</v>
      </c>
      <c r="X33" s="72" t="s">
        <v>116</v>
      </c>
      <c r="Y33" s="50" t="s">
        <v>116</v>
      </c>
      <c r="Z33" s="50" t="s">
        <v>116</v>
      </c>
      <c r="AA33" s="47" t="e">
        <f>#REF!-I33</f>
        <v>#REF!</v>
      </c>
      <c r="AB33" s="57"/>
      <c r="AC33" s="48"/>
      <c r="AE33" s="48"/>
    </row>
    <row r="34" spans="1:31" s="49" customFormat="1" ht="60" customHeight="1" x14ac:dyDescent="0.3">
      <c r="A34" s="46">
        <v>19</v>
      </c>
      <c r="B34" s="131"/>
      <c r="C34" s="30" t="s">
        <v>141</v>
      </c>
      <c r="D34" s="30" t="s">
        <v>148</v>
      </c>
      <c r="E34" s="32" t="s">
        <v>149</v>
      </c>
      <c r="F34" s="32"/>
      <c r="G34" s="32"/>
      <c r="H34" s="128"/>
      <c r="I34" s="47">
        <v>9850</v>
      </c>
      <c r="J34" s="85">
        <v>9850</v>
      </c>
      <c r="K34" s="96">
        <f t="shared" si="0"/>
        <v>1</v>
      </c>
      <c r="L34" s="57"/>
      <c r="M34" s="99">
        <v>1536.1858600003179</v>
      </c>
      <c r="N34" s="98">
        <v>8313.8141399996821</v>
      </c>
      <c r="O34" s="92"/>
      <c r="P34" s="31"/>
      <c r="Q34" s="50" t="s">
        <v>116</v>
      </c>
      <c r="R34" s="50" t="s">
        <v>116</v>
      </c>
      <c r="S34" s="50" t="s">
        <v>116</v>
      </c>
      <c r="T34" s="50" t="s">
        <v>116</v>
      </c>
      <c r="U34" s="58" t="s">
        <v>116</v>
      </c>
      <c r="V34" s="58" t="s">
        <v>116</v>
      </c>
      <c r="W34" s="72" t="s">
        <v>116</v>
      </c>
      <c r="X34" s="72" t="s">
        <v>116</v>
      </c>
      <c r="Y34" s="50" t="s">
        <v>116</v>
      </c>
      <c r="Z34" s="50" t="s">
        <v>116</v>
      </c>
      <c r="AA34" s="47" t="e">
        <f>#REF!-I34</f>
        <v>#REF!</v>
      </c>
      <c r="AB34" s="57"/>
      <c r="AC34" s="48"/>
      <c r="AE34" s="48"/>
    </row>
    <row r="35" spans="1:31" s="49" customFormat="1" ht="60" customHeight="1" x14ac:dyDescent="0.3">
      <c r="A35" s="93"/>
      <c r="B35" s="131"/>
      <c r="C35" s="30" t="s">
        <v>142</v>
      </c>
      <c r="D35" s="30" t="s">
        <v>124</v>
      </c>
      <c r="E35" s="32" t="s">
        <v>158</v>
      </c>
      <c r="F35" s="32"/>
      <c r="G35" s="32"/>
      <c r="H35" s="128"/>
      <c r="I35" s="94">
        <v>28507</v>
      </c>
      <c r="J35" s="94">
        <v>28507.248220000001</v>
      </c>
      <c r="K35" s="96">
        <f t="shared" si="0"/>
        <v>1.0000087073350405</v>
      </c>
      <c r="L35" s="57"/>
      <c r="M35" s="99">
        <v>0</v>
      </c>
      <c r="N35" s="98">
        <f t="shared" si="1"/>
        <v>0</v>
      </c>
      <c r="O35" s="92">
        <v>28507.248220000001</v>
      </c>
      <c r="P35" s="31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4"/>
      <c r="AB35" s="57"/>
      <c r="AC35" s="48"/>
      <c r="AE35" s="48"/>
    </row>
    <row r="36" spans="1:31" s="49" customFormat="1" ht="60" customHeight="1" x14ac:dyDescent="0.3">
      <c r="A36" s="93"/>
      <c r="B36" s="131"/>
      <c r="C36" s="30" t="s">
        <v>143</v>
      </c>
      <c r="D36" s="30" t="s">
        <v>148</v>
      </c>
      <c r="E36" s="32" t="s">
        <v>157</v>
      </c>
      <c r="F36" s="32" t="s">
        <v>157</v>
      </c>
      <c r="G36" s="32"/>
      <c r="H36" s="128"/>
      <c r="I36" s="94">
        <v>143705</v>
      </c>
      <c r="J36" s="94">
        <v>143705.13</v>
      </c>
      <c r="K36" s="96">
        <f t="shared" si="0"/>
        <v>1.000000904631015</v>
      </c>
      <c r="L36" s="57"/>
      <c r="M36" s="99">
        <v>21095.835120000003</v>
      </c>
      <c r="N36" s="98">
        <f t="shared" si="1"/>
        <v>0</v>
      </c>
      <c r="O36" s="92">
        <v>122609.29488</v>
      </c>
      <c r="P36" s="31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57"/>
      <c r="AC36" s="48"/>
      <c r="AE36" s="48"/>
    </row>
    <row r="37" spans="1:31" s="49" customFormat="1" ht="60" customHeight="1" x14ac:dyDescent="0.3">
      <c r="A37" s="93"/>
      <c r="B37" s="131"/>
      <c r="C37" s="30" t="s">
        <v>144</v>
      </c>
      <c r="D37" s="30" t="s">
        <v>112</v>
      </c>
      <c r="E37" s="32" t="s">
        <v>159</v>
      </c>
      <c r="F37" s="32"/>
      <c r="G37" s="32"/>
      <c r="H37" s="128"/>
      <c r="I37" s="94">
        <v>4790</v>
      </c>
      <c r="J37" s="94">
        <v>4790</v>
      </c>
      <c r="K37" s="96">
        <f t="shared" si="0"/>
        <v>1</v>
      </c>
      <c r="L37" s="57"/>
      <c r="M37" s="99">
        <v>0</v>
      </c>
      <c r="N37" s="98">
        <v>4790</v>
      </c>
      <c r="O37" s="92"/>
      <c r="P37" s="31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57"/>
      <c r="AC37" s="48"/>
      <c r="AE37" s="48"/>
    </row>
    <row r="38" spans="1:31" s="49" customFormat="1" ht="60" customHeight="1" x14ac:dyDescent="0.3">
      <c r="A38" s="46">
        <v>20</v>
      </c>
      <c r="B38" s="131"/>
      <c r="C38" s="30" t="s">
        <v>145</v>
      </c>
      <c r="D38" s="30"/>
      <c r="E38" s="32"/>
      <c r="F38" s="32"/>
      <c r="G38" s="32"/>
      <c r="H38" s="128"/>
      <c r="I38" s="47">
        <v>278384</v>
      </c>
      <c r="J38" s="85">
        <v>279135.07500000001</v>
      </c>
      <c r="K38" s="96">
        <f t="shared" si="0"/>
        <v>1.0026979819242485</v>
      </c>
      <c r="L38" s="57"/>
      <c r="M38" s="99">
        <v>0</v>
      </c>
      <c r="N38" s="98">
        <v>279135.07500000001</v>
      </c>
      <c r="O38" s="92"/>
      <c r="P38" s="31"/>
      <c r="Q38" s="50" t="s">
        <v>116</v>
      </c>
      <c r="R38" s="50" t="s">
        <v>116</v>
      </c>
      <c r="S38" s="50" t="s">
        <v>116</v>
      </c>
      <c r="T38" s="50" t="s">
        <v>116</v>
      </c>
      <c r="U38" s="58" t="s">
        <v>116</v>
      </c>
      <c r="V38" s="58" t="s">
        <v>116</v>
      </c>
      <c r="W38" s="72" t="s">
        <v>116</v>
      </c>
      <c r="X38" s="72" t="s">
        <v>116</v>
      </c>
      <c r="Y38" s="50" t="s">
        <v>116</v>
      </c>
      <c r="Z38" s="50" t="s">
        <v>116</v>
      </c>
      <c r="AA38" s="47" t="e">
        <f>#REF!-I38</f>
        <v>#REF!</v>
      </c>
      <c r="AB38" s="57"/>
      <c r="AC38" s="48"/>
      <c r="AE38" s="48"/>
    </row>
    <row r="39" spans="1:31" ht="33" customHeight="1" x14ac:dyDescent="0.3">
      <c r="A39" s="44"/>
      <c r="B39" s="132"/>
      <c r="C39" s="34" t="s">
        <v>46</v>
      </c>
      <c r="D39" s="34"/>
      <c r="E39" s="61"/>
      <c r="F39" s="61"/>
      <c r="G39" s="34"/>
      <c r="H39" s="129"/>
      <c r="I39" s="35">
        <f>SUM(I17:I38)</f>
        <v>5058348.2019999996</v>
      </c>
      <c r="J39" s="65">
        <f>SUM(J17:J38)</f>
        <v>6295646.9138099998</v>
      </c>
      <c r="K39" s="97">
        <f t="shared" si="0"/>
        <v>1.2446052866271227</v>
      </c>
      <c r="L39" s="65"/>
      <c r="M39" s="35">
        <f>SUM(M17:M38)</f>
        <v>1975576.6327899999</v>
      </c>
      <c r="N39" s="35">
        <f>SUM(N17:N38)</f>
        <v>1614604.9642499997</v>
      </c>
      <c r="O39" s="35">
        <f>SUM(O17:O38)</f>
        <v>2705465.3167699995</v>
      </c>
      <c r="P39" s="35"/>
      <c r="Q39" s="67" t="s">
        <v>116</v>
      </c>
      <c r="R39" s="67" t="s">
        <v>116</v>
      </c>
      <c r="S39" s="67" t="s">
        <v>116</v>
      </c>
      <c r="T39" s="67" t="s">
        <v>116</v>
      </c>
      <c r="U39" s="67" t="s">
        <v>116</v>
      </c>
      <c r="V39" s="67" t="s">
        <v>116</v>
      </c>
      <c r="W39" s="67" t="s">
        <v>116</v>
      </c>
      <c r="X39" s="67" t="s">
        <v>116</v>
      </c>
      <c r="Y39" s="67" t="s">
        <v>116</v>
      </c>
      <c r="Z39" s="67" t="s">
        <v>116</v>
      </c>
      <c r="AA39" s="35" t="e">
        <f>#REF!+#REF!+#REF!</f>
        <v>#REF!</v>
      </c>
      <c r="AB39" s="16"/>
      <c r="AC39" s="10"/>
      <c r="AE39" s="48"/>
    </row>
    <row r="40" spans="1:31" ht="54" customHeight="1" x14ac:dyDescent="0.3">
      <c r="A40" s="43"/>
      <c r="B40" s="140" t="s">
        <v>121</v>
      </c>
      <c r="C40" s="140"/>
      <c r="D40" s="140"/>
      <c r="E40" s="140"/>
      <c r="F40" s="140"/>
      <c r="G40" s="140"/>
      <c r="H40" s="141"/>
      <c r="I40" s="142"/>
      <c r="J40" s="142"/>
      <c r="K40" s="142"/>
      <c r="L40" s="143" t="s">
        <v>117</v>
      </c>
      <c r="M40" s="88"/>
      <c r="N40" s="14"/>
      <c r="O40" s="14"/>
      <c r="P40" s="14"/>
      <c r="Q40" s="14"/>
      <c r="R40" s="14"/>
      <c r="S40" s="14"/>
      <c r="T40" s="14"/>
      <c r="U40" s="69"/>
      <c r="V40" s="69"/>
      <c r="W40" s="69"/>
      <c r="X40" s="69"/>
      <c r="Y40" s="14"/>
      <c r="Z40" s="14"/>
      <c r="AA40" s="14"/>
      <c r="AB40" s="13"/>
      <c r="AC40" s="10"/>
    </row>
    <row r="41" spans="1:31" ht="21.75" hidden="1" customHeight="1" x14ac:dyDescent="0.3">
      <c r="A41" s="78"/>
      <c r="B41" s="144"/>
      <c r="C41" s="144"/>
      <c r="D41" s="144"/>
      <c r="E41" s="144"/>
      <c r="F41" s="144"/>
      <c r="G41" s="144"/>
      <c r="H41" s="141"/>
      <c r="I41" s="142"/>
      <c r="J41" s="142"/>
      <c r="K41" s="142"/>
      <c r="L41" s="143" t="s">
        <v>125</v>
      </c>
      <c r="M41" s="89">
        <v>1392841.9750600001</v>
      </c>
      <c r="N41" s="14"/>
      <c r="O41" s="14"/>
      <c r="P41" s="14"/>
      <c r="Q41" s="14"/>
      <c r="R41" s="14"/>
      <c r="S41" s="14"/>
      <c r="T41" s="14"/>
      <c r="U41" s="69"/>
      <c r="V41" s="69"/>
      <c r="W41" s="69"/>
      <c r="X41" s="69"/>
      <c r="Y41" s="14"/>
      <c r="Z41" s="14"/>
      <c r="AA41" s="14"/>
      <c r="AB41" s="13"/>
      <c r="AC41" s="10"/>
    </row>
    <row r="42" spans="1:31" ht="21.75" hidden="1" customHeight="1" x14ac:dyDescent="0.3">
      <c r="A42" s="78"/>
      <c r="B42" s="144"/>
      <c r="C42" s="144"/>
      <c r="D42" s="144"/>
      <c r="E42" s="144"/>
      <c r="F42" s="144"/>
      <c r="G42" s="144"/>
      <c r="H42" s="141"/>
      <c r="I42" s="142"/>
      <c r="J42" s="142"/>
      <c r="K42" s="142"/>
      <c r="L42" s="142"/>
      <c r="M42" s="14"/>
      <c r="N42" s="14"/>
      <c r="O42" s="14"/>
      <c r="P42" s="14"/>
      <c r="Q42" s="14"/>
      <c r="R42" s="14"/>
      <c r="S42" s="14"/>
      <c r="T42" s="14"/>
      <c r="U42" s="69"/>
      <c r="V42" s="69"/>
      <c r="W42" s="69"/>
      <c r="X42" s="69"/>
      <c r="Y42" s="14"/>
      <c r="Z42" s="14"/>
      <c r="AA42" s="14"/>
      <c r="AB42" s="13"/>
      <c r="AC42" s="10"/>
    </row>
    <row r="43" spans="1:31" s="6" customFormat="1" ht="35.25" hidden="1" customHeight="1" x14ac:dyDescent="0.3">
      <c r="A43" s="5"/>
      <c r="B43" s="102"/>
      <c r="C43" s="145" t="s">
        <v>127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26" t="s">
        <v>128</v>
      </c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0"/>
    </row>
    <row r="44" spans="1:31" ht="19.8" customHeight="1" x14ac:dyDescent="0.3">
      <c r="A44" s="41"/>
      <c r="B44" s="146" t="s">
        <v>175</v>
      </c>
      <c r="C44" s="146"/>
      <c r="D44" s="146"/>
      <c r="E44" s="146"/>
      <c r="F44" s="146"/>
      <c r="G44" s="146"/>
      <c r="H44" s="102"/>
      <c r="I44" s="102"/>
      <c r="J44" s="102"/>
      <c r="K44" s="102"/>
      <c r="L44" s="102"/>
      <c r="M44" s="7"/>
      <c r="N44" s="41"/>
      <c r="O44" s="41"/>
      <c r="P44" s="52"/>
      <c r="Q44" s="52"/>
      <c r="R44" s="52"/>
      <c r="S44" s="52"/>
      <c r="T44" s="52"/>
      <c r="Y44" s="52"/>
      <c r="Z44" s="52"/>
      <c r="AA44" s="41"/>
      <c r="AB44" s="41"/>
      <c r="AC44" s="10"/>
    </row>
    <row r="45" spans="1:31" ht="19.8" customHeight="1" x14ac:dyDescent="0.3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7"/>
      <c r="N45" s="110"/>
      <c r="O45" s="110"/>
      <c r="P45" s="110"/>
      <c r="Q45" s="110"/>
      <c r="R45" s="110"/>
      <c r="S45" s="110"/>
      <c r="T45" s="110"/>
      <c r="Y45" s="110"/>
      <c r="Z45" s="110"/>
      <c r="AA45" s="110"/>
      <c r="AB45" s="110"/>
      <c r="AC45" s="10"/>
    </row>
    <row r="46" spans="1:31" ht="19.8" customHeight="1" x14ac:dyDescent="0.3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7"/>
      <c r="N46" s="111"/>
      <c r="O46" s="111"/>
      <c r="P46" s="111"/>
      <c r="Q46" s="111"/>
      <c r="R46" s="111"/>
      <c r="S46" s="111"/>
      <c r="T46" s="111"/>
      <c r="Y46" s="111"/>
      <c r="Z46" s="111"/>
      <c r="AA46" s="111"/>
      <c r="AB46" s="111"/>
      <c r="AC46" s="10"/>
    </row>
    <row r="47" spans="1:31" ht="19.8" customHeight="1" x14ac:dyDescent="0.3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7"/>
      <c r="N47" s="111"/>
      <c r="O47" s="111"/>
      <c r="P47" s="111"/>
      <c r="Q47" s="111"/>
      <c r="R47" s="111"/>
      <c r="S47" s="111"/>
      <c r="T47" s="111"/>
      <c r="Y47" s="111"/>
      <c r="Z47" s="111"/>
      <c r="AA47" s="111"/>
      <c r="AB47" s="111"/>
      <c r="AC47" s="10"/>
    </row>
    <row r="48" spans="1:31" ht="19.8" customHeight="1" x14ac:dyDescent="0.3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7"/>
      <c r="N48" s="110"/>
      <c r="O48" s="110"/>
      <c r="P48" s="110"/>
      <c r="Q48" s="110"/>
      <c r="R48" s="110"/>
      <c r="S48" s="110"/>
      <c r="T48" s="110"/>
      <c r="Y48" s="110"/>
      <c r="Z48" s="110"/>
      <c r="AA48" s="110"/>
      <c r="AB48" s="110"/>
      <c r="AC48" s="10"/>
    </row>
    <row r="49" spans="1:29" ht="46.8" customHeight="1" x14ac:dyDescent="0.3">
      <c r="A49" s="110"/>
      <c r="B49" s="110"/>
      <c r="C49" s="126" t="s">
        <v>127</v>
      </c>
      <c r="D49" s="126"/>
      <c r="E49" s="126"/>
      <c r="F49" s="126"/>
      <c r="G49" s="126"/>
      <c r="H49" s="126"/>
      <c r="I49" s="147"/>
      <c r="J49" s="147"/>
      <c r="K49" s="147"/>
      <c r="L49" s="147"/>
      <c r="M49" s="148" t="s">
        <v>128</v>
      </c>
      <c r="N49" s="148"/>
      <c r="O49" s="148"/>
      <c r="P49" s="148"/>
      <c r="Q49" s="110"/>
      <c r="R49" s="110"/>
      <c r="S49" s="110"/>
      <c r="T49" s="110"/>
      <c r="Y49" s="110"/>
      <c r="Z49" s="110"/>
      <c r="AA49" s="110"/>
      <c r="AB49" s="110"/>
      <c r="AC49" s="10"/>
    </row>
    <row r="50" spans="1:29" ht="35.25" customHeight="1" x14ac:dyDescent="0.3">
      <c r="A50" s="41"/>
      <c r="B50" s="52"/>
      <c r="C50" s="81"/>
      <c r="D50" s="52"/>
      <c r="G50" s="52"/>
      <c r="H50" s="52"/>
      <c r="I50" s="7"/>
      <c r="J50" s="7"/>
      <c r="K50" s="7"/>
      <c r="L50" s="100" t="s">
        <v>164</v>
      </c>
      <c r="M50" s="106">
        <v>1975576.6327899999</v>
      </c>
      <c r="N50" s="7"/>
      <c r="O50" s="107"/>
      <c r="P50" s="7"/>
      <c r="Q50" s="7"/>
      <c r="R50" s="7"/>
      <c r="S50" s="7"/>
      <c r="T50" s="7"/>
      <c r="U50" s="10"/>
      <c r="V50" s="10"/>
      <c r="W50" s="10"/>
      <c r="X50" s="10"/>
      <c r="Y50" s="7"/>
      <c r="Z50" s="7"/>
      <c r="AA50" s="7"/>
      <c r="AB50" s="41"/>
    </row>
    <row r="51" spans="1:29" ht="18" x14ac:dyDescent="0.3">
      <c r="L51" s="102" t="s">
        <v>165</v>
      </c>
      <c r="M51" s="103">
        <f>3862993.25274919-1212347</f>
        <v>2650646.2527491902</v>
      </c>
      <c r="N51" s="7">
        <f>M50+M51</f>
        <v>4626222.8855391899</v>
      </c>
      <c r="Q51" s="2">
        <v>2534</v>
      </c>
      <c r="AA51" s="10"/>
    </row>
    <row r="52" spans="1:29" s="11" customFormat="1" ht="44.4" customHeight="1" x14ac:dyDescent="0.3">
      <c r="A52" s="42"/>
      <c r="B52" s="53"/>
      <c r="C52" s="1"/>
      <c r="D52" s="1"/>
      <c r="E52" s="63"/>
      <c r="F52" s="63"/>
      <c r="G52" s="1"/>
      <c r="H52" s="1"/>
      <c r="I52" s="3"/>
      <c r="J52" s="3"/>
      <c r="K52" s="3"/>
      <c r="L52" s="104" t="s">
        <v>166</v>
      </c>
      <c r="M52" s="105">
        <v>179619.69449000002</v>
      </c>
      <c r="N52" s="3">
        <f>N51+M52+O39</f>
        <v>7511307.896799189</v>
      </c>
      <c r="O52" s="108"/>
      <c r="P52" s="108"/>
      <c r="Q52" s="1"/>
      <c r="R52" s="1"/>
      <c r="S52" s="1"/>
      <c r="T52" s="1"/>
      <c r="U52" s="63"/>
      <c r="V52" s="63"/>
      <c r="W52" s="73"/>
      <c r="X52" s="73"/>
      <c r="Y52" s="1"/>
      <c r="Z52" s="1"/>
      <c r="AA52" s="1"/>
      <c r="AB52" s="42"/>
    </row>
    <row r="53" spans="1:29" ht="31.2" customHeight="1" x14ac:dyDescent="0.3">
      <c r="L53" s="104" t="s">
        <v>167</v>
      </c>
      <c r="M53" s="104">
        <v>290282.609</v>
      </c>
      <c r="N53" s="10">
        <f>N52-1212000</f>
        <v>6299307.896799189</v>
      </c>
      <c r="O53" s="77"/>
      <c r="P53" s="77"/>
      <c r="R53" s="2">
        <v>1267</v>
      </c>
    </row>
    <row r="54" spans="1:29" ht="31.2" customHeight="1" x14ac:dyDescent="0.3">
      <c r="L54" s="104" t="s">
        <v>176</v>
      </c>
      <c r="M54" s="104">
        <v>5631.9120000000003</v>
      </c>
      <c r="O54" s="77"/>
      <c r="P54" s="77"/>
    </row>
    <row r="55" spans="1:29" ht="17.399999999999999" x14ac:dyDescent="0.3">
      <c r="L55" s="101" t="s">
        <v>168</v>
      </c>
      <c r="M55" s="101">
        <f>M51-M52-M53-M54</f>
        <v>2175112.0372591899</v>
      </c>
      <c r="O55" s="2">
        <v>1212347</v>
      </c>
    </row>
    <row r="56" spans="1:29" x14ac:dyDescent="0.3">
      <c r="P56" s="10"/>
    </row>
    <row r="57" spans="1:29" x14ac:dyDescent="0.3">
      <c r="L57" s="112" t="s">
        <v>177</v>
      </c>
      <c r="M57" s="10">
        <v>1044280.6086299998</v>
      </c>
    </row>
    <row r="58" spans="1:29" x14ac:dyDescent="0.3">
      <c r="M58" s="10"/>
      <c r="O58" s="10"/>
      <c r="P58" s="77"/>
    </row>
    <row r="59" spans="1:29" x14ac:dyDescent="0.3">
      <c r="M59" s="10">
        <f>M55-M57</f>
        <v>1130831.4286291902</v>
      </c>
      <c r="O59" s="10"/>
    </row>
    <row r="60" spans="1:29" x14ac:dyDescent="0.3">
      <c r="M60" s="109"/>
    </row>
    <row r="61" spans="1:29" x14ac:dyDescent="0.3">
      <c r="M61" s="10"/>
    </row>
    <row r="62" spans="1:29" x14ac:dyDescent="0.3">
      <c r="K62" s="10"/>
      <c r="M62" s="10"/>
    </row>
    <row r="63" spans="1:29" x14ac:dyDescent="0.3">
      <c r="M63" s="10"/>
    </row>
    <row r="64" spans="1:29" x14ac:dyDescent="0.3">
      <c r="M64" s="10"/>
    </row>
  </sheetData>
  <mergeCells count="43">
    <mergeCell ref="A9:AB9"/>
    <mergeCell ref="B44:G44"/>
    <mergeCell ref="I13:L13"/>
    <mergeCell ref="Y13:Y15"/>
    <mergeCell ref="Z13:Z15"/>
    <mergeCell ref="Q13:X13"/>
    <mergeCell ref="Q14:R14"/>
    <mergeCell ref="S14:T14"/>
    <mergeCell ref="U14:V14"/>
    <mergeCell ref="W14:X14"/>
    <mergeCell ref="M43:AB43"/>
    <mergeCell ref="C43:L43"/>
    <mergeCell ref="H17:H39"/>
    <mergeCell ref="B17:B39"/>
    <mergeCell ref="B40:G40"/>
    <mergeCell ref="AB13:AB15"/>
    <mergeCell ref="A1:N1"/>
    <mergeCell ref="L14:L15"/>
    <mergeCell ref="B14:B15"/>
    <mergeCell ref="C14:C15"/>
    <mergeCell ref="D14:D15"/>
    <mergeCell ref="E14:F14"/>
    <mergeCell ref="M13:P13"/>
    <mergeCell ref="M14:M15"/>
    <mergeCell ref="N14:N15"/>
    <mergeCell ref="O14:O15"/>
    <mergeCell ref="P14:P15"/>
    <mergeCell ref="H13:H15"/>
    <mergeCell ref="A5:AB5"/>
    <mergeCell ref="A6:AB6"/>
    <mergeCell ref="A7:AB7"/>
    <mergeCell ref="A8:AB8"/>
    <mergeCell ref="A10:AB10"/>
    <mergeCell ref="A13:A15"/>
    <mergeCell ref="A11:AB11"/>
    <mergeCell ref="AA13:AA15"/>
    <mergeCell ref="C49:H49"/>
    <mergeCell ref="M49:P49"/>
    <mergeCell ref="J14:J15"/>
    <mergeCell ref="K14:K15"/>
    <mergeCell ref="B13:G13"/>
    <mergeCell ref="G14:G15"/>
    <mergeCell ref="I14:I15"/>
  </mergeCells>
  <pageMargins left="0.19685039370078741" right="0.23622047244094491" top="0.22" bottom="0.31" header="0.39" footer="0.17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Q42"/>
  <sheetViews>
    <sheetView view="pageBreakPreview" zoomScale="70" zoomScaleNormal="75" zoomScaleSheetLayoutView="70" workbookViewId="0">
      <pane ySplit="15" topLeftCell="A16" activePane="bottomLeft" state="frozen"/>
      <selection pane="bottomLeft" activeCell="P21" sqref="P21"/>
    </sheetView>
  </sheetViews>
  <sheetFormatPr defaultColWidth="9.109375" defaultRowHeight="15.6" x14ac:dyDescent="0.3"/>
  <cols>
    <col min="1" max="1" width="6.88671875" style="2" customWidth="1"/>
    <col min="2" max="2" width="56.5546875" style="2" customWidth="1"/>
    <col min="3" max="3" width="18" style="2" customWidth="1"/>
    <col min="4" max="4" width="14.5546875" style="2" customWidth="1"/>
    <col min="5" max="5" width="15.109375" style="2" customWidth="1"/>
    <col min="6" max="6" width="13.33203125" style="2" customWidth="1"/>
    <col min="7" max="7" width="16.44140625" style="2" customWidth="1"/>
    <col min="8" max="8" width="14" style="2" customWidth="1"/>
    <col min="9" max="9" width="16.88671875" style="2" customWidth="1"/>
    <col min="10" max="10" width="16" style="2" customWidth="1"/>
    <col min="11" max="11" width="13.5546875" style="2" customWidth="1"/>
    <col min="12" max="12" width="19.33203125" style="2" customWidth="1"/>
    <col min="13" max="13" width="14.109375" style="2" customWidth="1"/>
    <col min="14" max="14" width="13.5546875" style="2" customWidth="1"/>
    <col min="15" max="15" width="14.5546875" style="2" customWidth="1"/>
    <col min="16" max="16" width="72" style="2" customWidth="1"/>
    <col min="17" max="17" width="13.44140625" style="2" customWidth="1"/>
    <col min="18" max="16384" width="9.109375" style="2"/>
  </cols>
  <sheetData>
    <row r="1" spans="1:17" ht="29.25" customHeight="1" x14ac:dyDescent="0.3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9"/>
      <c r="O1" s="19"/>
      <c r="P1" s="19"/>
    </row>
    <row r="5" spans="1:17" s="20" customFormat="1" x14ac:dyDescent="0.3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7" s="20" customFormat="1" x14ac:dyDescent="0.3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7" s="20" customForma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7" s="20" customFormat="1" x14ac:dyDescent="0.3">
      <c r="A8" s="125" t="s">
        <v>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7" s="20" customFormat="1" x14ac:dyDescent="0.3">
      <c r="A9" s="125" t="s">
        <v>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7" s="20" customFormat="1" x14ac:dyDescent="0.3">
      <c r="A10" s="113" t="s">
        <v>69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7" s="22" customFormat="1" ht="15.75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7" s="22" customFormat="1" ht="15.75" x14ac:dyDescent="0.25">
      <c r="M12" s="23"/>
      <c r="O12" s="23"/>
    </row>
    <row r="13" spans="1:17" ht="81.75" customHeight="1" x14ac:dyDescent="0.3">
      <c r="A13" s="114" t="s">
        <v>5</v>
      </c>
      <c r="B13" s="114" t="s">
        <v>6</v>
      </c>
      <c r="C13" s="114" t="s">
        <v>7</v>
      </c>
      <c r="D13" s="114" t="s">
        <v>8</v>
      </c>
      <c r="E13" s="114" t="s">
        <v>9</v>
      </c>
      <c r="F13" s="114" t="s">
        <v>19</v>
      </c>
      <c r="G13" s="122" t="s">
        <v>10</v>
      </c>
      <c r="H13" s="122"/>
      <c r="I13" s="114" t="s">
        <v>11</v>
      </c>
      <c r="J13" s="122" t="s">
        <v>20</v>
      </c>
      <c r="K13" s="122"/>
      <c r="L13" s="122"/>
      <c r="M13" s="122"/>
      <c r="N13" s="122"/>
      <c r="O13" s="114" t="s">
        <v>12</v>
      </c>
      <c r="P13" s="114" t="s">
        <v>13</v>
      </c>
    </row>
    <row r="14" spans="1:17" ht="38.25" customHeight="1" x14ac:dyDescent="0.3">
      <c r="A14" s="115"/>
      <c r="B14" s="115"/>
      <c r="C14" s="115"/>
      <c r="D14" s="115"/>
      <c r="E14" s="115"/>
      <c r="F14" s="115"/>
      <c r="G14" s="114" t="s">
        <v>14</v>
      </c>
      <c r="H14" s="114" t="s">
        <v>15</v>
      </c>
      <c r="I14" s="115"/>
      <c r="J14" s="114" t="s">
        <v>16</v>
      </c>
      <c r="K14" s="114" t="s">
        <v>17</v>
      </c>
      <c r="L14" s="122" t="s">
        <v>18</v>
      </c>
      <c r="M14" s="122"/>
      <c r="N14" s="122"/>
      <c r="O14" s="115"/>
      <c r="P14" s="115"/>
    </row>
    <row r="15" spans="1:17" ht="62.4" x14ac:dyDescent="0.3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26" t="s">
        <v>36</v>
      </c>
      <c r="M15" s="26" t="s">
        <v>38</v>
      </c>
      <c r="N15" s="26" t="s">
        <v>37</v>
      </c>
      <c r="O15" s="116"/>
      <c r="P15" s="116"/>
    </row>
    <row r="16" spans="1:17" ht="27" customHeight="1" x14ac:dyDescent="0.3">
      <c r="A16" s="24">
        <v>1</v>
      </c>
      <c r="B16" s="25" t="s">
        <v>22</v>
      </c>
      <c r="D16" s="24"/>
      <c r="E16" s="27">
        <f>SUM(E17:E21)</f>
        <v>3037386</v>
      </c>
      <c r="F16" s="136">
        <v>862147</v>
      </c>
      <c r="G16" s="137">
        <v>1279800</v>
      </c>
      <c r="H16" s="137">
        <v>1279551</v>
      </c>
      <c r="I16" s="24"/>
      <c r="J16" s="24"/>
      <c r="K16" s="27">
        <f>SUM(K17:K21)</f>
        <v>1136311.6842799999</v>
      </c>
      <c r="L16" s="27">
        <f>SUM(L17:L21)</f>
        <v>1044931.1880100003</v>
      </c>
      <c r="M16" s="27">
        <f>SUM(M17:M21)</f>
        <v>91380.496269999727</v>
      </c>
      <c r="N16" s="27">
        <f>SUM(N17:N21)</f>
        <v>0</v>
      </c>
      <c r="O16" s="27">
        <f>K16-E16</f>
        <v>-1901074.3157200001</v>
      </c>
      <c r="P16" s="24"/>
      <c r="Q16" s="10"/>
    </row>
    <row r="17" spans="1:17" ht="89.25" customHeight="1" x14ac:dyDescent="0.3">
      <c r="A17" s="26" t="s">
        <v>21</v>
      </c>
      <c r="B17" s="28" t="s">
        <v>52</v>
      </c>
      <c r="C17" s="124" t="s">
        <v>72</v>
      </c>
      <c r="D17" s="26" t="s">
        <v>47</v>
      </c>
      <c r="E17" s="37">
        <v>896659</v>
      </c>
      <c r="F17" s="136"/>
      <c r="G17" s="137"/>
      <c r="H17" s="137"/>
      <c r="I17" s="133" t="s">
        <v>45</v>
      </c>
      <c r="J17" s="26">
        <v>1</v>
      </c>
      <c r="K17" s="37">
        <v>2650</v>
      </c>
      <c r="L17" s="37">
        <v>2650</v>
      </c>
      <c r="M17" s="37"/>
      <c r="N17" s="37"/>
      <c r="O17" s="37">
        <f>K17-E17</f>
        <v>-894009</v>
      </c>
      <c r="P17" s="30" t="s">
        <v>73</v>
      </c>
      <c r="Q17" s="10"/>
    </row>
    <row r="18" spans="1:17" ht="48.75" customHeight="1" x14ac:dyDescent="0.3">
      <c r="A18" s="26" t="s">
        <v>39</v>
      </c>
      <c r="B18" s="28" t="s">
        <v>53</v>
      </c>
      <c r="C18" s="124"/>
      <c r="D18" s="26" t="s">
        <v>65</v>
      </c>
      <c r="E18" s="37">
        <v>610700</v>
      </c>
      <c r="F18" s="136"/>
      <c r="G18" s="137"/>
      <c r="H18" s="137"/>
      <c r="I18" s="134"/>
      <c r="J18" s="26"/>
      <c r="K18" s="37"/>
      <c r="L18" s="37"/>
      <c r="M18" s="29"/>
      <c r="N18" s="37"/>
      <c r="O18" s="37">
        <f>K18-E18</f>
        <v>-610700</v>
      </c>
      <c r="P18" s="30" t="s">
        <v>73</v>
      </c>
      <c r="Q18" s="10"/>
    </row>
    <row r="19" spans="1:17" ht="37.5" customHeight="1" x14ac:dyDescent="0.3">
      <c r="A19" s="26" t="s">
        <v>40</v>
      </c>
      <c r="B19" s="28" t="s">
        <v>44</v>
      </c>
      <c r="C19" s="124"/>
      <c r="D19" s="26" t="s">
        <v>47</v>
      </c>
      <c r="E19" s="37">
        <v>542027</v>
      </c>
      <c r="F19" s="136"/>
      <c r="G19" s="137"/>
      <c r="H19" s="137"/>
      <c r="I19" s="134"/>
      <c r="J19" s="26">
        <v>1</v>
      </c>
      <c r="K19" s="37">
        <v>460563.11028000002</v>
      </c>
      <c r="L19" s="37">
        <v>460563.11028000002</v>
      </c>
      <c r="M19" s="37"/>
      <c r="N19" s="37"/>
      <c r="O19" s="37">
        <f t="shared" ref="O19:O32" si="0">K19-E19</f>
        <v>-81463.889719999977</v>
      </c>
      <c r="P19" s="30" t="s">
        <v>73</v>
      </c>
      <c r="Q19" s="10"/>
    </row>
    <row r="20" spans="1:17" ht="96" customHeight="1" x14ac:dyDescent="0.3">
      <c r="A20" s="26" t="s">
        <v>41</v>
      </c>
      <c r="B20" s="28" t="s">
        <v>43</v>
      </c>
      <c r="C20" s="124"/>
      <c r="D20" s="26" t="s">
        <v>47</v>
      </c>
      <c r="E20" s="37">
        <v>988000</v>
      </c>
      <c r="F20" s="136"/>
      <c r="G20" s="137"/>
      <c r="H20" s="137"/>
      <c r="I20" s="134"/>
      <c r="J20" s="26">
        <v>1</v>
      </c>
      <c r="K20" s="37">
        <v>653888.36106999998</v>
      </c>
      <c r="L20" s="37">
        <v>581718.07773000025</v>
      </c>
      <c r="M20" s="37">
        <f>K20-L20</f>
        <v>72170.283339999733</v>
      </c>
      <c r="N20" s="37"/>
      <c r="O20" s="37">
        <f t="shared" si="0"/>
        <v>-334111.63893000002</v>
      </c>
      <c r="P20" s="30" t="s">
        <v>73</v>
      </c>
      <c r="Q20" s="10"/>
    </row>
    <row r="21" spans="1:17" ht="48.75" customHeight="1" x14ac:dyDescent="0.3">
      <c r="A21" s="26" t="s">
        <v>42</v>
      </c>
      <c r="B21" s="28" t="s">
        <v>54</v>
      </c>
      <c r="C21" s="124"/>
      <c r="D21" s="26" t="s">
        <v>49</v>
      </c>
      <c r="E21" s="37"/>
      <c r="F21" s="136"/>
      <c r="G21" s="137"/>
      <c r="H21" s="137"/>
      <c r="I21" s="135"/>
      <c r="J21" s="26">
        <v>1</v>
      </c>
      <c r="K21" s="37">
        <v>19210.212929999998</v>
      </c>
      <c r="L21" s="37"/>
      <c r="M21" s="37">
        <v>19210.212929999998</v>
      </c>
      <c r="N21" s="37"/>
      <c r="O21" s="37">
        <f t="shared" si="0"/>
        <v>19210.212929999998</v>
      </c>
      <c r="P21" s="30" t="s">
        <v>78</v>
      </c>
      <c r="Q21" s="10"/>
    </row>
    <row r="22" spans="1:17" ht="27" customHeight="1" x14ac:dyDescent="0.3">
      <c r="A22" s="24">
        <v>2</v>
      </c>
      <c r="B22" s="25" t="s">
        <v>23</v>
      </c>
      <c r="C22" s="124"/>
      <c r="D22" s="24"/>
      <c r="E22" s="27">
        <f>SUM(E23:E32)</f>
        <v>2241771</v>
      </c>
      <c r="F22" s="136"/>
      <c r="G22" s="137"/>
      <c r="H22" s="137"/>
      <c r="I22" s="24"/>
      <c r="J22" s="24"/>
      <c r="K22" s="27">
        <f>SUM(K23:K32)</f>
        <v>45315.726950000004</v>
      </c>
      <c r="L22" s="27">
        <f>SUM(L23:L32)</f>
        <v>0</v>
      </c>
      <c r="M22" s="27">
        <f>SUM(M23:M32)</f>
        <v>45315.726950000004</v>
      </c>
      <c r="N22" s="27">
        <f>SUM(N23:N30)</f>
        <v>0</v>
      </c>
      <c r="O22" s="27">
        <f>K22-E22</f>
        <v>-2196455.27305</v>
      </c>
      <c r="P22" s="15"/>
      <c r="Q22" s="10"/>
    </row>
    <row r="23" spans="1:17" ht="53.25" customHeight="1" x14ac:dyDescent="0.3">
      <c r="A23" s="26" t="s">
        <v>24</v>
      </c>
      <c r="B23" s="28" t="s">
        <v>70</v>
      </c>
      <c r="C23" s="124"/>
      <c r="D23" s="26" t="s">
        <v>66</v>
      </c>
      <c r="E23" s="37">
        <v>856245</v>
      </c>
      <c r="F23" s="136"/>
      <c r="G23" s="137"/>
      <c r="H23" s="137"/>
      <c r="I23" s="124" t="s">
        <v>45</v>
      </c>
      <c r="J23" s="26"/>
      <c r="K23" s="37"/>
      <c r="L23" s="37"/>
      <c r="M23" s="36"/>
      <c r="N23" s="31"/>
      <c r="O23" s="37">
        <f t="shared" si="0"/>
        <v>-856245</v>
      </c>
      <c r="P23" s="30"/>
      <c r="Q23" s="10"/>
    </row>
    <row r="24" spans="1:17" ht="45.75" customHeight="1" x14ac:dyDescent="0.3">
      <c r="A24" s="26" t="s">
        <v>25</v>
      </c>
      <c r="B24" s="28" t="s">
        <v>55</v>
      </c>
      <c r="C24" s="124"/>
      <c r="D24" s="26" t="s">
        <v>67</v>
      </c>
      <c r="E24" s="37">
        <v>821100</v>
      </c>
      <c r="F24" s="136"/>
      <c r="G24" s="137"/>
      <c r="H24" s="137"/>
      <c r="I24" s="124"/>
      <c r="J24" s="26"/>
      <c r="K24" s="37"/>
      <c r="L24" s="37"/>
      <c r="M24" s="36"/>
      <c r="N24" s="31"/>
      <c r="O24" s="37">
        <f t="shared" si="0"/>
        <v>-821100</v>
      </c>
      <c r="P24" s="30"/>
      <c r="Q24" s="10"/>
    </row>
    <row r="25" spans="1:17" ht="52.5" customHeight="1" x14ac:dyDescent="0.3">
      <c r="A25" s="26" t="s">
        <v>26</v>
      </c>
      <c r="B25" s="28" t="s">
        <v>71</v>
      </c>
      <c r="C25" s="124"/>
      <c r="D25" s="26" t="s">
        <v>48</v>
      </c>
      <c r="E25" s="37">
        <v>12326</v>
      </c>
      <c r="F25" s="136"/>
      <c r="G25" s="137"/>
      <c r="H25" s="137"/>
      <c r="I25" s="124"/>
      <c r="J25" s="26"/>
      <c r="K25" s="37"/>
      <c r="L25" s="37"/>
      <c r="M25" s="36"/>
      <c r="N25" s="31"/>
      <c r="O25" s="37">
        <f t="shared" si="0"/>
        <v>-12326</v>
      </c>
      <c r="P25" s="30" t="s">
        <v>73</v>
      </c>
      <c r="Q25" s="10"/>
    </row>
    <row r="26" spans="1:17" ht="51.75" customHeight="1" x14ac:dyDescent="0.3">
      <c r="A26" s="26" t="s">
        <v>27</v>
      </c>
      <c r="B26" s="30" t="s">
        <v>56</v>
      </c>
      <c r="C26" s="124"/>
      <c r="D26" s="26" t="s">
        <v>49</v>
      </c>
      <c r="E26" s="37"/>
      <c r="F26" s="136"/>
      <c r="G26" s="137"/>
      <c r="H26" s="137"/>
      <c r="I26" s="124"/>
      <c r="J26" s="26">
        <v>1</v>
      </c>
      <c r="K26" s="37">
        <v>728.72500000000002</v>
      </c>
      <c r="L26" s="37"/>
      <c r="M26" s="37">
        <v>728.72500000000002</v>
      </c>
      <c r="N26" s="31"/>
      <c r="O26" s="37">
        <f t="shared" si="0"/>
        <v>728.72500000000002</v>
      </c>
      <c r="P26" s="30" t="s">
        <v>77</v>
      </c>
      <c r="Q26" s="10"/>
    </row>
    <row r="27" spans="1:17" ht="51.75" customHeight="1" x14ac:dyDescent="0.3">
      <c r="A27" s="26" t="s">
        <v>28</v>
      </c>
      <c r="B27" s="30" t="s">
        <v>57</v>
      </c>
      <c r="C27" s="124"/>
      <c r="D27" s="26" t="s">
        <v>49</v>
      </c>
      <c r="E27" s="37"/>
      <c r="F27" s="136"/>
      <c r="G27" s="137"/>
      <c r="H27" s="137"/>
      <c r="I27" s="124"/>
      <c r="J27" s="26">
        <v>2</v>
      </c>
      <c r="K27" s="37">
        <v>23485.88679</v>
      </c>
      <c r="L27" s="37"/>
      <c r="M27" s="37">
        <v>23485.88679</v>
      </c>
      <c r="N27" s="31"/>
      <c r="O27" s="37">
        <f t="shared" si="0"/>
        <v>23485.88679</v>
      </c>
      <c r="P27" s="30" t="s">
        <v>77</v>
      </c>
      <c r="Q27" s="10"/>
    </row>
    <row r="28" spans="1:17" ht="51.75" customHeight="1" x14ac:dyDescent="0.3">
      <c r="A28" s="26" t="s">
        <v>29</v>
      </c>
      <c r="B28" s="30" t="s">
        <v>58</v>
      </c>
      <c r="C28" s="124"/>
      <c r="D28" s="26" t="s">
        <v>49</v>
      </c>
      <c r="E28" s="37"/>
      <c r="F28" s="136"/>
      <c r="G28" s="137"/>
      <c r="H28" s="137"/>
      <c r="I28" s="124"/>
      <c r="J28" s="26">
        <v>2</v>
      </c>
      <c r="K28" s="37">
        <v>10275.2541</v>
      </c>
      <c r="L28" s="37"/>
      <c r="M28" s="37">
        <v>10275.2541</v>
      </c>
      <c r="N28" s="31"/>
      <c r="O28" s="37">
        <f t="shared" si="0"/>
        <v>10275.2541</v>
      </c>
      <c r="P28" s="30" t="s">
        <v>77</v>
      </c>
      <c r="Q28" s="10"/>
    </row>
    <row r="29" spans="1:17" ht="51.75" customHeight="1" x14ac:dyDescent="0.3">
      <c r="A29" s="26" t="s">
        <v>30</v>
      </c>
      <c r="B29" s="30" t="s">
        <v>59</v>
      </c>
      <c r="C29" s="124"/>
      <c r="D29" s="26" t="s">
        <v>49</v>
      </c>
      <c r="E29" s="37"/>
      <c r="F29" s="136"/>
      <c r="G29" s="137"/>
      <c r="H29" s="137"/>
      <c r="I29" s="124"/>
      <c r="J29" s="26">
        <v>2</v>
      </c>
      <c r="K29" s="37">
        <v>5234.8610600000002</v>
      </c>
      <c r="L29" s="37"/>
      <c r="M29" s="36">
        <v>5234.8610600000002</v>
      </c>
      <c r="N29" s="31"/>
      <c r="O29" s="37">
        <f t="shared" si="0"/>
        <v>5234.8610600000002</v>
      </c>
      <c r="P29" s="30" t="s">
        <v>77</v>
      </c>
      <c r="Q29" s="10"/>
    </row>
    <row r="30" spans="1:17" ht="51.75" customHeight="1" x14ac:dyDescent="0.3">
      <c r="A30" s="26" t="s">
        <v>31</v>
      </c>
      <c r="B30" s="30" t="s">
        <v>60</v>
      </c>
      <c r="C30" s="124"/>
      <c r="D30" s="26" t="s">
        <v>48</v>
      </c>
      <c r="E30" s="37">
        <v>52100</v>
      </c>
      <c r="F30" s="136"/>
      <c r="G30" s="137"/>
      <c r="H30" s="137"/>
      <c r="I30" s="124"/>
      <c r="J30" s="26"/>
      <c r="K30" s="37"/>
      <c r="L30" s="37"/>
      <c r="M30" s="36"/>
      <c r="N30" s="31"/>
      <c r="O30" s="37">
        <f t="shared" si="0"/>
        <v>-52100</v>
      </c>
      <c r="P30" s="30" t="s">
        <v>74</v>
      </c>
      <c r="Q30" s="10"/>
    </row>
    <row r="31" spans="1:17" ht="66.75" customHeight="1" x14ac:dyDescent="0.3">
      <c r="A31" s="26" t="s">
        <v>32</v>
      </c>
      <c r="B31" s="30" t="s">
        <v>63</v>
      </c>
      <c r="C31" s="124"/>
      <c r="D31" s="32">
        <v>2013</v>
      </c>
      <c r="E31" s="37">
        <v>500000</v>
      </c>
      <c r="F31" s="136"/>
      <c r="G31" s="137"/>
      <c r="H31" s="137"/>
      <c r="I31" s="124"/>
      <c r="J31" s="26"/>
      <c r="K31" s="37"/>
      <c r="L31" s="37"/>
      <c r="M31" s="36"/>
      <c r="N31" s="31"/>
      <c r="O31" s="37">
        <f t="shared" si="0"/>
        <v>-500000</v>
      </c>
      <c r="P31" s="30"/>
      <c r="Q31" s="10"/>
    </row>
    <row r="32" spans="1:17" ht="115.5" customHeight="1" x14ac:dyDescent="0.3">
      <c r="A32" s="26" t="s">
        <v>33</v>
      </c>
      <c r="B32" s="30" t="s">
        <v>64</v>
      </c>
      <c r="C32" s="38"/>
      <c r="D32" s="32" t="s">
        <v>48</v>
      </c>
      <c r="E32" s="37"/>
      <c r="F32" s="39"/>
      <c r="G32" s="40"/>
      <c r="H32" s="40"/>
      <c r="I32" s="26" t="s">
        <v>45</v>
      </c>
      <c r="J32" s="26">
        <v>1</v>
      </c>
      <c r="K32" s="37">
        <v>5591</v>
      </c>
      <c r="L32" s="37"/>
      <c r="M32" s="36">
        <v>5591</v>
      </c>
      <c r="N32" s="31"/>
      <c r="O32" s="37">
        <f t="shared" si="0"/>
        <v>5591</v>
      </c>
      <c r="P32" s="30" t="s">
        <v>76</v>
      </c>
      <c r="Q32" s="10"/>
    </row>
    <row r="33" spans="1:17" s="20" customFormat="1" ht="33.75" customHeight="1" x14ac:dyDescent="0.3">
      <c r="A33" s="24">
        <v>3</v>
      </c>
      <c r="B33" s="25" t="s">
        <v>50</v>
      </c>
      <c r="C33" s="134"/>
      <c r="D33" s="26"/>
      <c r="E33" s="27">
        <f>E34</f>
        <v>0</v>
      </c>
      <c r="F33" s="138"/>
      <c r="G33" s="138"/>
      <c r="H33" s="138"/>
      <c r="I33" s="24"/>
      <c r="J33" s="24"/>
      <c r="K33" s="27">
        <f>K34</f>
        <v>842.62199999999996</v>
      </c>
      <c r="L33" s="27">
        <f>L34</f>
        <v>0</v>
      </c>
      <c r="M33" s="27">
        <f>M34</f>
        <v>842.62199999999996</v>
      </c>
      <c r="N33" s="27">
        <f>N34</f>
        <v>0</v>
      </c>
      <c r="O33" s="27">
        <f>K33-E33</f>
        <v>842.62199999999996</v>
      </c>
      <c r="P33" s="15"/>
      <c r="Q33" s="10"/>
    </row>
    <row r="34" spans="1:17" ht="38.25" customHeight="1" x14ac:dyDescent="0.3">
      <c r="A34" s="26" t="s">
        <v>34</v>
      </c>
      <c r="B34" s="31" t="s">
        <v>35</v>
      </c>
      <c r="C34" s="134"/>
      <c r="D34" s="26">
        <v>2015</v>
      </c>
      <c r="E34" s="37"/>
      <c r="F34" s="138"/>
      <c r="G34" s="138"/>
      <c r="H34" s="138"/>
      <c r="I34" s="33" t="s">
        <v>45</v>
      </c>
      <c r="J34" s="26"/>
      <c r="K34" s="37">
        <v>842.62199999999996</v>
      </c>
      <c r="L34" s="37"/>
      <c r="M34" s="36">
        <v>842.62199999999996</v>
      </c>
      <c r="N34" s="31"/>
      <c r="O34" s="37">
        <f t="shared" ref="O34" si="1">K34-E34</f>
        <v>842.62199999999996</v>
      </c>
      <c r="P34" s="30" t="s">
        <v>75</v>
      </c>
      <c r="Q34" s="10"/>
    </row>
    <row r="35" spans="1:17" ht="65.25" customHeight="1" x14ac:dyDescent="0.3">
      <c r="A35" s="24"/>
      <c r="B35" s="34" t="s">
        <v>46</v>
      </c>
      <c r="C35" s="135"/>
      <c r="D35" s="26"/>
      <c r="E35" s="35">
        <f>E16+E22+E33</f>
        <v>5279157</v>
      </c>
      <c r="F35" s="139"/>
      <c r="G35" s="139"/>
      <c r="H35" s="139"/>
      <c r="I35" s="24"/>
      <c r="J35" s="34"/>
      <c r="K35" s="35">
        <f>K16+K22+K33</f>
        <v>1182470.0332299999</v>
      </c>
      <c r="L35" s="35">
        <f>L16+L22+L33</f>
        <v>1044931.1880100003</v>
      </c>
      <c r="M35" s="35">
        <f>M16+M22+M33</f>
        <v>137538.84521999973</v>
      </c>
      <c r="N35" s="35">
        <f>N16+N22+N33</f>
        <v>0</v>
      </c>
      <c r="O35" s="35">
        <f>O16+O22+O33</f>
        <v>-4096686.9667700003</v>
      </c>
      <c r="P35" s="16"/>
      <c r="Q35" s="10"/>
    </row>
    <row r="36" spans="1:17" ht="65.25" customHeight="1" x14ac:dyDescent="0.3">
      <c r="A36" s="21"/>
      <c r="B36" s="13"/>
      <c r="C36" s="13"/>
      <c r="D36" s="21"/>
      <c r="E36" s="14"/>
      <c r="F36" s="14"/>
      <c r="G36" s="13"/>
      <c r="H36" s="13"/>
      <c r="I36" s="21"/>
      <c r="J36" s="13"/>
      <c r="K36" s="17"/>
      <c r="L36" s="14"/>
      <c r="M36" s="14"/>
      <c r="N36" s="14"/>
      <c r="O36" s="14"/>
      <c r="P36" s="13"/>
      <c r="Q36" s="10"/>
    </row>
    <row r="37" spans="1:17" s="6" customFormat="1" ht="35.25" customHeight="1" x14ac:dyDescent="0.3">
      <c r="A37" s="5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0"/>
    </row>
    <row r="38" spans="1:17" ht="35.25" customHeight="1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0"/>
    </row>
    <row r="39" spans="1:17" ht="35.25" hidden="1" customHeight="1" x14ac:dyDescent="0.25">
      <c r="A39" s="18"/>
      <c r="B39" s="18"/>
      <c r="C39" s="18"/>
      <c r="D39" s="18"/>
      <c r="E39" s="7">
        <f>E16+E22+E33</f>
        <v>5279157</v>
      </c>
      <c r="F39" s="18"/>
      <c r="G39" s="18"/>
      <c r="H39" s="18"/>
      <c r="I39" s="18"/>
      <c r="J39" s="18"/>
      <c r="K39" s="7">
        <f>K16+K22+K33</f>
        <v>1182470.0332299999</v>
      </c>
      <c r="L39" s="7">
        <f>L16+L22+L33</f>
        <v>1044931.1880100003</v>
      </c>
      <c r="M39" s="7">
        <f>M16+M22+M33</f>
        <v>137538.84521999973</v>
      </c>
      <c r="N39" s="7">
        <f>N16+N22+N33</f>
        <v>0</v>
      </c>
      <c r="O39" s="7">
        <f>O16+O22+O33</f>
        <v>-4096686.9667700003</v>
      </c>
      <c r="P39" s="18"/>
    </row>
    <row r="40" spans="1:17" ht="15.75" hidden="1" x14ac:dyDescent="0.25">
      <c r="M40" s="7"/>
      <c r="O40" s="10">
        <f>O39-88000</f>
        <v>-4184686.9667700003</v>
      </c>
    </row>
    <row r="41" spans="1:17" s="20" customFormat="1" ht="82.5" customHeight="1" x14ac:dyDescent="0.3">
      <c r="B41" s="1"/>
      <c r="C41" s="1"/>
      <c r="D41" s="1"/>
      <c r="E41" s="3"/>
      <c r="F41" s="1"/>
      <c r="G41" s="1"/>
      <c r="I41" s="1"/>
      <c r="J41" s="1"/>
      <c r="K41" s="8"/>
      <c r="L41" s="4"/>
      <c r="M41" s="3"/>
      <c r="N41" s="1"/>
      <c r="O41" s="1"/>
    </row>
    <row r="42" spans="1:17" x14ac:dyDescent="0.3">
      <c r="K42" s="9"/>
    </row>
  </sheetData>
  <mergeCells count="36">
    <mergeCell ref="K14:K15"/>
    <mergeCell ref="L14:N14"/>
    <mergeCell ref="B37:H37"/>
    <mergeCell ref="I37:P37"/>
    <mergeCell ref="I17:I21"/>
    <mergeCell ref="I23:I31"/>
    <mergeCell ref="F16:F31"/>
    <mergeCell ref="G16:G31"/>
    <mergeCell ref="H16:H31"/>
    <mergeCell ref="C17:C31"/>
    <mergeCell ref="C33:C35"/>
    <mergeCell ref="F33:F35"/>
    <mergeCell ref="G33:G35"/>
    <mergeCell ref="H33:H35"/>
    <mergeCell ref="A10:P10"/>
    <mergeCell ref="A11:P11"/>
    <mergeCell ref="A13:A15"/>
    <mergeCell ref="B13:B15"/>
    <mergeCell ref="C13:C15"/>
    <mergeCell ref="D13:D15"/>
    <mergeCell ref="E13:E15"/>
    <mergeCell ref="F13:F15"/>
    <mergeCell ref="G13:H13"/>
    <mergeCell ref="I13:I15"/>
    <mergeCell ref="J13:N13"/>
    <mergeCell ref="O13:O15"/>
    <mergeCell ref="P13:P15"/>
    <mergeCell ref="G14:G15"/>
    <mergeCell ref="H14:H15"/>
    <mergeCell ref="J14:J15"/>
    <mergeCell ref="A9:P9"/>
    <mergeCell ref="A1:M1"/>
    <mergeCell ref="A5:P5"/>
    <mergeCell ref="A6:P6"/>
    <mergeCell ref="A7:P7"/>
    <mergeCell ref="A8:P8"/>
  </mergeCells>
  <pageMargins left="0.19685039370078741" right="0.23622047244094491" top="0.53" bottom="0.46" header="0.53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Рус за 2017 год</vt:lpstr>
      <vt:lpstr>Рус за 1 полугодие 2015 год</vt:lpstr>
      <vt:lpstr>'Рус за 1 полугодие 2015 год'!Заголовки_для_печати</vt:lpstr>
      <vt:lpstr>'Рус за 2017 год'!Заголовки_для_печати</vt:lpstr>
      <vt:lpstr>'Рус за 1 полугодие 2015 год'!Область_печати</vt:lpstr>
      <vt:lpstr>'Рус за 2017 год'!Область_печати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zh.ermekbaeva</dc:creator>
  <cp:lastModifiedBy>Тимур Сулейманов</cp:lastModifiedBy>
  <cp:lastPrinted>2019-04-19T06:02:15Z</cp:lastPrinted>
  <dcterms:created xsi:type="dcterms:W3CDTF">2014-04-07T11:23:05Z</dcterms:created>
  <dcterms:modified xsi:type="dcterms:W3CDTF">2019-04-25T11:28:42Z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